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955" activeTab="16"/>
  </bookViews>
  <sheets>
    <sheet name="高浜町" sheetId="1" r:id="rId1"/>
    <sheet name="おおい町" sheetId="2" r:id="rId2"/>
    <sheet name="美浜町" sheetId="3" r:id="rId3"/>
    <sheet name="若狭町" sheetId="4" r:id="rId4"/>
    <sheet name="池田町" sheetId="5" r:id="rId5"/>
    <sheet name="南越前町" sheetId="6" r:id="rId6"/>
    <sheet name="越前町" sheetId="7" r:id="rId7"/>
    <sheet name="永平寺町" sheetId="8" r:id="rId8"/>
    <sheet name="鯖江市" sheetId="9" r:id="rId9"/>
    <sheet name="小浜市" sheetId="10" r:id="rId10"/>
    <sheet name="敦賀市" sheetId="11" r:id="rId11"/>
    <sheet name="越前市" sheetId="12" r:id="rId12"/>
    <sheet name="勝山市" sheetId="13" r:id="rId13"/>
    <sheet name="大野市" sheetId="14" r:id="rId14"/>
    <sheet name="あわら市" sheetId="15" r:id="rId15"/>
    <sheet name="坂井市" sheetId="16" r:id="rId16"/>
    <sheet name="福井市" sheetId="17" r:id="rId17"/>
    <sheet name="Sheet1 (3)" sheetId="18" r:id="rId18"/>
  </sheets>
  <definedNames>
    <definedName name="_xlnm.Print_Area" localSheetId="14">'あわら市'!$B$2:$M$60</definedName>
    <definedName name="_xlnm.Print_Area" localSheetId="1">'おおい町'!$B$2:$M$60</definedName>
    <definedName name="_xlnm.Print_Area" localSheetId="7">'永平寺町'!$B$2:$M$60</definedName>
    <definedName name="_xlnm.Print_Area" localSheetId="11">'越前市'!$B$2:$M$60</definedName>
    <definedName name="_xlnm.Print_Area" localSheetId="6">'越前町'!$B$2:$M$60</definedName>
    <definedName name="_xlnm.Print_Area" localSheetId="0">'高浜町'!$B$2:$M$60</definedName>
    <definedName name="_xlnm.Print_Area" localSheetId="15">'坂井市'!$B$2:$M$60</definedName>
    <definedName name="_xlnm.Print_Area" localSheetId="8">'鯖江市'!$B$2:$M$60</definedName>
    <definedName name="_xlnm.Print_Area" localSheetId="3">'若狭町'!$B$2:$M$60</definedName>
    <definedName name="_xlnm.Print_Area" localSheetId="12">'勝山市'!$B$2:$M$60</definedName>
    <definedName name="_xlnm.Print_Area" localSheetId="9">'小浜市'!$B$2:$M$60</definedName>
    <definedName name="_xlnm.Print_Area" localSheetId="13">'大野市'!$B$2:$M$60</definedName>
    <definedName name="_xlnm.Print_Area" localSheetId="4">'池田町'!$B$2:$M$60</definedName>
    <definedName name="_xlnm.Print_Area" localSheetId="10">'敦賀市'!$B$2:$M$60</definedName>
    <definedName name="_xlnm.Print_Area" localSheetId="5">'南越前町'!$B$2:$M$60</definedName>
    <definedName name="_xlnm.Print_Area" localSheetId="2">'美浜町'!$B$2:$M$60</definedName>
    <definedName name="_xlnm.Print_Area" localSheetId="16">'福井市'!$B$2:$M$60</definedName>
  </definedNames>
  <calcPr fullCalcOnLoad="1"/>
</workbook>
</file>

<file path=xl/sharedStrings.xml><?xml version="1.0" encoding="utf-8"?>
<sst xmlns="http://schemas.openxmlformats.org/spreadsheetml/2006/main" count="1820" uniqueCount="219">
  <si>
    <t>所得に占める割合</t>
  </si>
  <si>
    <t>所得割額</t>
  </si>
  <si>
    <t>資産割額</t>
  </si>
  <si>
    <t>均等割額</t>
  </si>
  <si>
    <t>所得割額：その世帯の国保加入者の所得に応じて算定します。</t>
  </si>
  <si>
    <t>資産割額：その世帯の国保加入者の固定資産に応じて算定します。</t>
  </si>
  <si>
    <t>均等割額：その世帯の国保加入者の人数に応じて算定します。</t>
  </si>
  <si>
    <t>平等割額：一世帯あたりにいくらとして算定します。</t>
  </si>
  <si>
    <t>年齢（０歳は「１」と入力）</t>
  </si>
  <si>
    <t>※「課税標準額」＝総所得－３３０，０００円</t>
  </si>
  <si>
    <t>記入→</t>
  </si>
  <si>
    <t>（１）世帯のなかの国保加入者数</t>
  </si>
  <si>
    <t>医療保険分</t>
  </si>
  <si>
    <t>後期高齢者支援均等分</t>
  </si>
  <si>
    <t>平等割額</t>
  </si>
  <si>
    <t>年間最高限度額</t>
  </si>
  <si>
    <t>課税標準額の合計</t>
  </si>
  <si>
    <t>課税標準額の合計×２．１％</t>
  </si>
  <si>
    <t>土地</t>
  </si>
  <si>
    <t>家屋</t>
  </si>
  <si>
    <t>被保険者１人当たり９，９００円</t>
  </si>
  <si>
    <t>合計</t>
  </si>
  <si>
    <t>※次の（１）～（３）を入力してください。</t>
  </si>
  <si>
    <t>●世帯の所得が少ない場合は均等割額および平等割額が７割、５割、２割に軽減される措置が適用されます。</t>
  </si>
  <si>
    <t>７割軽減</t>
  </si>
  <si>
    <t>世帯主とその世帯主の被保険者の所得が３３万円以下の世帯</t>
  </si>
  <si>
    <t>５割軽減</t>
  </si>
  <si>
    <t>世帯主とその世帯の被保険者の所得が３３万円＋（２４万円×世帯主を除く被保険者数）以下の世帯</t>
  </si>
  <si>
    <t>２割軽減</t>
  </si>
  <si>
    <t>世帯主とその世帯の被保険者の所得が３３万円＋（３５万円×被保険者数）以下の世帯</t>
  </si>
  <si>
    <t>福井市ホームページ</t>
  </si>
  <si>
    <t>http://www.city.fukui.lg.jp/d240/nenkin/kokuho_keigen.html</t>
  </si>
  <si>
    <t>軽減措置について</t>
  </si>
  <si>
    <t>http://www.city.fukui.lg.jp/d240/nenkin/kokuho/kokuhofuka2011.html#zeiritsu</t>
  </si>
  <si>
    <t>１世帯当たり　　１７，４００円</t>
  </si>
  <si>
    <t>１世帯当たり　５，４００円</t>
  </si>
  <si>
    <t>１世帯当たり　６，０００円</t>
  </si>
  <si>
    <t>課税標準額×　　７．９％</t>
  </si>
  <si>
    <t>（２）４０～６４歳の被保険者数</t>
  </si>
  <si>
    <t>（３）国保加入者の所得（課税標準額を個別に記入）</t>
  </si>
  <si>
    <t>http://www.city.fukui-sakai.lg.jp/shimin/04/005/p001970.html</t>
  </si>
  <si>
    <t>坂井市ホームページ</t>
  </si>
  <si>
    <t>課税標準額の合計×６．９％</t>
  </si>
  <si>
    <t>被保険者１人当たり２９，６００円</t>
  </si>
  <si>
    <t>課税標準額×　　２．６％</t>
  </si>
  <si>
    <t>被保険者１人当たり８，２００円</t>
  </si>
  <si>
    <t>課税標準額の合計×２．２％</t>
  </si>
  <si>
    <t>課税標準額×　　３．１％</t>
  </si>
  <si>
    <t>※「資産割額」の課税標準額＝平成２４年度の固定資産税額（土地・家屋分）</t>
  </si>
  <si>
    <t>介護保険分（40～64歳）</t>
  </si>
  <si>
    <t>あなたの世帯の国保税（料）</t>
  </si>
  <si>
    <t>年間保険料　</t>
  </si>
  <si>
    <t>↓</t>
  </si>
  <si>
    <t>世帯のうち、国保に加入している方を１人ずつ記入してください。</t>
  </si>
  <si>
    <t>（注１）世帯のなかに４０歳～６４歳の方がいない場合は「年間保険料」から①介護保険分を差し引いて下さい。</t>
  </si>
  <si>
    <t>（注２）６５歳以上の方は介護保険料として別途納付します。</t>
  </si>
  <si>
    <t>↓</t>
  </si>
  <si>
    <t>課税標準額の合計×６．４％</t>
  </si>
  <si>
    <t>課税標準額×　　１６．０％</t>
  </si>
  <si>
    <t>被保険者１人当たり３０，０００円</t>
  </si>
  <si>
    <t>１世帯当たり　　２５，２００円</t>
  </si>
  <si>
    <t>課税標準額の合計×１．６％</t>
  </si>
  <si>
    <t>課税標準額×　　４．０％</t>
  </si>
  <si>
    <t>被保険者１人当たり６，０００円</t>
  </si>
  <si>
    <t>１世帯当たり　４，８００円</t>
  </si>
  <si>
    <t>課税標準額の合計×１．４％</t>
  </si>
  <si>
    <t>http://www.city.fukui-sakai.lg.jp/shimin/04/005/p003618.html</t>
  </si>
  <si>
    <t>（注１）</t>
  </si>
  <si>
    <t>↓</t>
  </si>
  <si>
    <t>課税標準額の合計×６．２％</t>
  </si>
  <si>
    <t>課税標準額×　　２９．０％</t>
  </si>
  <si>
    <t>１世帯当たり　　２２，８００円</t>
  </si>
  <si>
    <t>課税標準額の合計×１．７％</t>
  </si>
  <si>
    <t>被保険者１人当たり７，２００円</t>
  </si>
  <si>
    <t>課税標準額の合計×２．０％</t>
  </si>
  <si>
    <t>課税標準額×　　２．０％</t>
  </si>
  <si>
    <t>被保険者１人当たり８，４００円</t>
  </si>
  <si>
    <t>あわら市ホームページ</t>
  </si>
  <si>
    <t>http://www.city.awara.lg.jp/page/zeimu/zeiritukaisei.html</t>
  </si>
  <si>
    <t>http://www.city.awara.lg.jp/page/zeimu/kokuminkenkouhokenzei.html</t>
  </si>
  <si>
    <t>平成25年度　坂井市の国民健康保険税（料）　計算表</t>
  </si>
  <si>
    <t>平成２４年の課税標準額（円）</t>
  </si>
  <si>
    <t>（４）平成２５年度の固定資産税額（土地・家屋分）</t>
  </si>
  <si>
    <t>平成25年度　あわら市の国民健康保険税（料）　計算表</t>
  </si>
  <si>
    <t>平成25年度　福井市の国民健康保険税（料）　計算表</t>
  </si>
  <si>
    <t>平成25年度　大野市の国民健康保険税（料）　計算表</t>
  </si>
  <si>
    <t>課税標準額の合計×５．７％</t>
  </si>
  <si>
    <t>課税標準額×　　２３．０％</t>
  </si>
  <si>
    <t>被保険者１人当たり２５，０００円</t>
  </si>
  <si>
    <t>１世帯当たり　　２３，０００円</t>
  </si>
  <si>
    <t>課税標準額の合計×１．８％</t>
  </si>
  <si>
    <t>課税標準額×　　７．０％</t>
  </si>
  <si>
    <t>１世帯当たり　６，２００円</t>
  </si>
  <si>
    <t>課税標準額の合計×１．５％</t>
  </si>
  <si>
    <t>被保険者１人当たり９，０００円</t>
  </si>
  <si>
    <t>http://www.city.ono.fukui.jp/page/simin/kokuho/kokuho-03.html</t>
  </si>
  <si>
    <t>大野市ホームページ</t>
  </si>
  <si>
    <t>平成25年度　勝山市の国民健康保険税（料）　計算表</t>
  </si>
  <si>
    <t>被保険者１人当たり２６，０００円</t>
  </si>
  <si>
    <t>１世帯当たり　　２３，５００円</t>
  </si>
  <si>
    <t>課税標準額×　　５．８％</t>
  </si>
  <si>
    <t>被保険者１人当たり７，５００円</t>
  </si>
  <si>
    <t>課税標準額の合計×１．３％</t>
  </si>
  <si>
    <t>課税標準額×　　５．０％</t>
  </si>
  <si>
    <t>被保険者１人当たり８，０００円</t>
  </si>
  <si>
    <t>http://www.city.katsuyama.fukui.jp/docs/page/index.php?cd=895</t>
  </si>
  <si>
    <t>http://www.city.katsuyama.fukui.jp/jourei/act/frame/frame110000513.htm</t>
  </si>
  <si>
    <t>平成25年度　越前市の国民健康保険税（料）　計算表</t>
  </si>
  <si>
    <t>課税標準額の合計×５．０％</t>
  </si>
  <si>
    <t>課税標準額×　　１８．０％</t>
  </si>
  <si>
    <t>被保険者１人当たり２４，０００円</t>
  </si>
  <si>
    <t>被保険者１人当たり３，０００円</t>
  </si>
  <si>
    <t>１世帯当たり　３，０００円</t>
  </si>
  <si>
    <t>http://www.city.echizen.lg.jp/office/030/050/kokuhozei.html</t>
  </si>
  <si>
    <t>越前市ホームページ</t>
  </si>
  <si>
    <t>勝山市ホームページ</t>
  </si>
  <si>
    <t>平成25年度　敦賀市の国民健康保険税（料）　計算表</t>
  </si>
  <si>
    <t>課税標準額の合計×５．９％</t>
  </si>
  <si>
    <t>課税標準額×　　２５．０％</t>
  </si>
  <si>
    <t>被保険者１人当たり２５，５００円</t>
  </si>
  <si>
    <t>１世帯当たり　　２１，５００円</t>
  </si>
  <si>
    <t>課税標準額×　　０．０％</t>
  </si>
  <si>
    <t>被保険者１人当たり４，３００円</t>
  </si>
  <si>
    <t>１世帯当たり　５，１００円</t>
  </si>
  <si>
    <t>被保険者１人当たり７，９００円</t>
  </si>
  <si>
    <t>１世帯当たり　５，５００円</t>
  </si>
  <si>
    <t>敦賀市ホームページ</t>
  </si>
  <si>
    <t>http://www.city.tsuruga.lg.jp/sypher/www/service/detail.jsp?id=5381</t>
  </si>
  <si>
    <t>http://www.city.tsuruga.lg.jp/sypher/www/info/detail.jsp?id=2983</t>
  </si>
  <si>
    <t>平成25年度　小浜市の国民健康保険税（料）　計算表</t>
  </si>
  <si>
    <t>課税標準額×　　２２．８％</t>
  </si>
  <si>
    <t>課税標準額×　　７．２％</t>
  </si>
  <si>
    <t>被保険者１人当たり７，０００円</t>
  </si>
  <si>
    <t>課税標準額の合計×０．７３％</t>
  </si>
  <si>
    <t>１世帯当たり　４，６００円</t>
  </si>
  <si>
    <t>小浜市ホームページ</t>
  </si>
  <si>
    <t>http://www1.city.obama.fukui.jp/category/page.asp?Page=191</t>
  </si>
  <si>
    <t>http://www1.city.obama.fukui.jp/category/page.asp?Page=192</t>
  </si>
  <si>
    <t>平成25年度　鯖江市の国民健康保険税（料）　計算表</t>
  </si>
  <si>
    <t>課税標準額の合計×５．５％</t>
  </si>
  <si>
    <t>被保険者１人当たり２７，２００円</t>
  </si>
  <si>
    <t>１世帯当たり　　２２，０００円</t>
  </si>
  <si>
    <t>課税標準額の合計×２．３％</t>
  </si>
  <si>
    <t>課税標準額×　　６．０％</t>
  </si>
  <si>
    <t>被保険者１人当たり６，４００円</t>
  </si>
  <si>
    <t>鯖江市ホームページ</t>
  </si>
  <si>
    <t>http://www.city.sabae.fukui.jp/pageview.html?id=12220</t>
  </si>
  <si>
    <t>http://www.city.sabae.fukui.jp/pageview.html?id=8913</t>
  </si>
  <si>
    <t>非自発的失業者への減免について</t>
  </si>
  <si>
    <t>http://www.city.sabae.fukui.jp/pageview.html?id=567</t>
  </si>
  <si>
    <t>平成25年度　永平寺町の国民健康保険税（料）　計算表</t>
  </si>
  <si>
    <t>課税標準額の合計×３．９％</t>
  </si>
  <si>
    <t>課税標準額×　　３５．０％</t>
  </si>
  <si>
    <t>被保険者１人当たり１９，０００円</t>
  </si>
  <si>
    <t>課税標準額の合計×１．２％</t>
  </si>
  <si>
    <t>被保険者１人当たり６，５００円</t>
  </si>
  <si>
    <t>１世帯当たり　７，０００円</t>
  </si>
  <si>
    <t>課税標準額の合計×０．７％</t>
  </si>
  <si>
    <t>課税標準額×　　８．０％</t>
  </si>
  <si>
    <t>１世帯当たり　６，８００円</t>
  </si>
  <si>
    <t>平成25年度　越前町の国民健康保険税（料）　計算表</t>
  </si>
  <si>
    <t>課税標準額×　　２２．０％</t>
  </si>
  <si>
    <t>課税標準額の合計×１．１％</t>
  </si>
  <si>
    <t>被保険者１人当たり５，８００円</t>
  </si>
  <si>
    <t>１世帯当たり　５，６００円</t>
  </si>
  <si>
    <t>課税標準額×　　４．２％</t>
  </si>
  <si>
    <t>被保険者１人当たり５，７００円</t>
  </si>
  <si>
    <t>１世帯当たり　３，４００円</t>
  </si>
  <si>
    <t>平成25年度　南越前町の国民健康保険税（料）　計算表</t>
  </si>
  <si>
    <t>課税標準額×　　２４．０％</t>
  </si>
  <si>
    <t>１世帯当たり　　２５，０００円</t>
  </si>
  <si>
    <t>課税標準額×　　２．６０％</t>
  </si>
  <si>
    <t>１世帯当たり　５，０００円</t>
  </si>
  <si>
    <t>http://www.town.minamiechizen.lg.jp/kurasi/101/111/p001225.html</t>
  </si>
  <si>
    <t>南越前町ホームページ</t>
  </si>
  <si>
    <t>http://www.town.minamiechizen.lg.jp/kurasi/101/111/p001226.html</t>
  </si>
  <si>
    <t>平成25年度　池田町の国民健康保険税（料）　計算表</t>
  </si>
  <si>
    <t>課税標準額×　　３０．７％</t>
  </si>
  <si>
    <t>被保険者１人当たり１１，６００円</t>
  </si>
  <si>
    <t>１世帯当たり　　１５，０００円</t>
  </si>
  <si>
    <t>課税標準額×　　１１．３０％</t>
  </si>
  <si>
    <t>課税標準額×　　９．０％</t>
  </si>
  <si>
    <t>被保険者１人当たり８，５００円</t>
  </si>
  <si>
    <t>１世帯当たり　４，３００円</t>
  </si>
  <si>
    <t>http://www.town.ikeda.fukui.jp/</t>
  </si>
  <si>
    <t>池田町ホームページ</t>
  </si>
  <si>
    <t>平成25年度　若狭町の国民健康保険税（料）　計算表</t>
  </si>
  <si>
    <t>課税標準額×　　３０．０％</t>
  </si>
  <si>
    <t>１世帯当たり　　２４，０００円</t>
  </si>
  <si>
    <t>課税標準額×　　８．００％</t>
  </si>
  <si>
    <t>１世帯当たり　４，０００円</t>
  </si>
  <si>
    <t>http://www.town.fukui-wakasa.lg.jp/town/category/page.asp?Page=6</t>
  </si>
  <si>
    <t>若狭町ホームページ</t>
  </si>
  <si>
    <t>平成25年度　美浜町の国民健康保険税（料）　計算表</t>
  </si>
  <si>
    <t>課税標準額の合計×６．３％</t>
  </si>
  <si>
    <t>被保険者１人当たり２４，５００円</t>
  </si>
  <si>
    <t>１世帯当たり　　２６，０００円</t>
  </si>
  <si>
    <t>課税標準額×　　１０．００％</t>
  </si>
  <si>
    <t>美浜町ホームページ</t>
  </si>
  <si>
    <t>http://www.town.mihama.fukui.jp/www/service/detail.jsp?id=266</t>
  </si>
  <si>
    <t>平成25年度　おおい町の国民健康保険税（料）　計算表</t>
  </si>
  <si>
    <t>課税標準額の合計×３．６％</t>
  </si>
  <si>
    <t>課税標準額×　　２０．０％</t>
  </si>
  <si>
    <t>被保険者１人当たり１６，０００円</t>
  </si>
  <si>
    <t>１世帯当たり　　１６，０００円</t>
  </si>
  <si>
    <t>課税標準額×　　６．００％</t>
  </si>
  <si>
    <t>被保険者１人当たり５，５００円</t>
  </si>
  <si>
    <t>課税標準額×　　７．７％</t>
  </si>
  <si>
    <t>１世帯当たり　７，５００円</t>
  </si>
  <si>
    <t>おおい町ホームページ</t>
  </si>
  <si>
    <t>http://www.town.ohi.fukui.jp/sypher/www/service/detail.jsp?id=1473</t>
  </si>
  <si>
    <t>平成25年度　高浜町の国民健康保険税（料）　計算表</t>
  </si>
  <si>
    <t>課税標準額×　　２７．０％</t>
  </si>
  <si>
    <t>被保険者１人当たり１８，０００円</t>
  </si>
  <si>
    <t>１世帯当たり　　１８，０００円</t>
  </si>
  <si>
    <t>課税標準額×　　１２．００％</t>
  </si>
  <si>
    <t>１世帯当たり　８，０００円</t>
  </si>
  <si>
    <t>高浜町ホームページ</t>
  </si>
  <si>
    <t>http://www.town.takahama.fukui.jp/page/zeimu/kokuhozei.html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</si>
</sst>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\$#,##0;\-\$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&quot;△ &quot;0"/>
    <numFmt numFmtId="184" formatCode="#,##0;[Red]#,##0"/>
    <numFmt numFmtId="185" formatCode="#,##0_ "/>
    <numFmt numFmtId="186" formatCode="0.0%"/>
    <numFmt numFmtId="187" formatCode="&quot;\&quot;#,##0_);[Red]\(&quot;\&quot;#,##0\)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ｺﾞｼｯｸE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5" fontId="0" fillId="0" borderId="0" xfId="0" applyNumberFormat="1" applyAlignment="1">
      <alignment vertical="center"/>
    </xf>
    <xf numFmtId="185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2" fillId="4" borderId="11" xfId="0" applyNumberFormat="1" applyFont="1" applyFill="1" applyBorder="1" applyAlignment="1">
      <alignment vertical="center" wrapText="1"/>
    </xf>
    <xf numFmtId="185" fontId="2" fillId="4" borderId="12" xfId="0" applyNumberFormat="1" applyFont="1" applyFill="1" applyBorder="1" applyAlignment="1">
      <alignment vertical="center" wrapText="1"/>
    </xf>
    <xf numFmtId="185" fontId="2" fillId="4" borderId="13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4" borderId="14" xfId="0" applyFill="1" applyBorder="1" applyAlignment="1">
      <alignment vertical="center"/>
    </xf>
    <xf numFmtId="185" fontId="3" fillId="4" borderId="15" xfId="0" applyNumberFormat="1" applyFont="1" applyFill="1" applyBorder="1" applyAlignment="1">
      <alignment vertical="center"/>
    </xf>
    <xf numFmtId="185" fontId="3" fillId="4" borderId="16" xfId="0" applyNumberFormat="1" applyFont="1" applyFill="1" applyBorder="1" applyAlignment="1">
      <alignment horizontal="center" vertical="center"/>
    </xf>
    <xf numFmtId="185" fontId="0" fillId="4" borderId="11" xfId="0" applyNumberFormat="1" applyFont="1" applyFill="1" applyBorder="1" applyAlignment="1">
      <alignment vertical="center" wrapText="1"/>
    </xf>
    <xf numFmtId="0" fontId="26" fillId="0" borderId="0" xfId="43" applyAlignment="1">
      <alignment vertical="center" shrinkToFit="1"/>
    </xf>
    <xf numFmtId="0" fontId="0" fillId="7" borderId="17" xfId="0" applyFill="1" applyBorder="1" applyAlignment="1">
      <alignment vertical="top" wrapText="1"/>
    </xf>
    <xf numFmtId="0" fontId="0" fillId="7" borderId="1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6" fillId="0" borderId="0" xfId="43" applyAlignment="1">
      <alignment vertical="center"/>
    </xf>
    <xf numFmtId="0" fontId="0" fillId="7" borderId="19" xfId="0" applyFill="1" applyBorder="1" applyAlignment="1">
      <alignment vertical="top" wrapText="1"/>
    </xf>
    <xf numFmtId="0" fontId="26" fillId="0" borderId="0" xfId="43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1" borderId="22" xfId="0" applyFont="1" applyFill="1" applyBorder="1" applyAlignment="1">
      <alignment horizontal="center" vertical="top" wrapText="1"/>
    </xf>
    <xf numFmtId="0" fontId="5" fillId="21" borderId="23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vertical="top" wrapText="1"/>
    </xf>
    <xf numFmtId="0" fontId="5" fillId="21" borderId="24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187" fontId="28" fillId="4" borderId="25" xfId="0" applyNumberFormat="1" applyFont="1" applyFill="1" applyBorder="1" applyAlignment="1">
      <alignment horizontal="center" vertical="center"/>
    </xf>
    <xf numFmtId="187" fontId="6" fillId="0" borderId="26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19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32" xfId="0" applyFont="1" applyFill="1" applyBorder="1" applyAlignment="1">
      <alignment vertical="center"/>
    </xf>
    <xf numFmtId="0" fontId="30" fillId="4" borderId="33" xfId="0" applyFont="1" applyFill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185" fontId="3" fillId="4" borderId="35" xfId="0" applyNumberFormat="1" applyFont="1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4" borderId="37" xfId="0" applyFill="1" applyBorder="1" applyAlignment="1">
      <alignment vertical="center" wrapText="1"/>
    </xf>
    <xf numFmtId="185" fontId="3" fillId="4" borderId="33" xfId="0" applyNumberFormat="1" applyFont="1" applyFill="1" applyBorder="1" applyAlignment="1">
      <alignment vertical="center" wrapText="1"/>
    </xf>
    <xf numFmtId="0" fontId="0" fillId="4" borderId="34" xfId="0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29" fillId="21" borderId="30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21" borderId="27" xfId="0" applyFill="1" applyBorder="1" applyAlignment="1">
      <alignment vertical="center"/>
    </xf>
    <xf numFmtId="0" fontId="0" fillId="21" borderId="28" xfId="0" applyFill="1" applyBorder="1" applyAlignment="1">
      <alignment vertical="center"/>
    </xf>
    <xf numFmtId="0" fontId="0" fillId="21" borderId="2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5" xfId="0" applyFill="1" applyBorder="1" applyAlignment="1">
      <alignment vertical="top" wrapText="1"/>
    </xf>
    <xf numFmtId="0" fontId="0" fillId="7" borderId="26" xfId="0" applyFill="1" applyBorder="1" applyAlignment="1">
      <alignment vertical="top" wrapText="1"/>
    </xf>
    <xf numFmtId="0" fontId="28" fillId="21" borderId="22" xfId="0" applyFont="1" applyFill="1" applyBorder="1" applyAlignment="1">
      <alignment vertical="center"/>
    </xf>
    <xf numFmtId="0" fontId="28" fillId="21" borderId="10" xfId="0" applyFont="1" applyFill="1" applyBorder="1" applyAlignment="1">
      <alignment vertical="center"/>
    </xf>
    <xf numFmtId="0" fontId="28" fillId="21" borderId="23" xfId="0" applyFont="1" applyFill="1" applyBorder="1" applyAlignment="1">
      <alignment vertical="center"/>
    </xf>
    <xf numFmtId="0" fontId="28" fillId="21" borderId="17" xfId="0" applyFont="1" applyFill="1" applyBorder="1" applyAlignment="1">
      <alignment vertical="center"/>
    </xf>
    <xf numFmtId="0" fontId="28" fillId="21" borderId="24" xfId="0" applyFont="1" applyFill="1" applyBorder="1" applyAlignment="1">
      <alignment vertical="center"/>
    </xf>
    <xf numFmtId="0" fontId="28" fillId="21" borderId="25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30" fillId="4" borderId="16" xfId="0" applyFont="1" applyFill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0" fillId="21" borderId="43" xfId="0" applyFill="1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44" xfId="0" applyFont="1" applyFill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21" borderId="45" xfId="0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21" borderId="46" xfId="0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32" fillId="0" borderId="47" xfId="0" applyFont="1" applyBorder="1" applyAlignment="1">
      <alignment vertical="center"/>
    </xf>
    <xf numFmtId="0" fontId="31" fillId="0" borderId="47" xfId="0" applyFont="1" applyBorder="1" applyAlignment="1">
      <alignment vertical="center"/>
    </xf>
    <xf numFmtId="186" fontId="28" fillId="4" borderId="10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6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takahama.fukui.jp/page/zeimu/kokuhozei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1.city.obama.fukui.jp/category/page.asp?Page=191" TargetMode="External" /><Relationship Id="rId2" Type="http://schemas.openxmlformats.org/officeDocument/2006/relationships/hyperlink" Target="http://www1.city.obama.fukui.jp/category/page.asp?Page=192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suruga.lg.jp/sypher/www/service/detail.jsp?id=5381" TargetMode="External" /><Relationship Id="rId2" Type="http://schemas.openxmlformats.org/officeDocument/2006/relationships/hyperlink" Target="http://www.city.tsuruga.lg.jp/sypher/www/info/detail.jsp?id=2983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30/050/kokuhozei.html" TargetMode="External" /><Relationship Id="rId2" Type="http://schemas.openxmlformats.org/officeDocument/2006/relationships/hyperlink" Target="http://www.city.echizen.lg.jp/office/030/050/kokuhozei.html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tsuyama.fukui.jp/docs/page/index.php?cd=895" TargetMode="External" /><Relationship Id="rId2" Type="http://schemas.openxmlformats.org/officeDocument/2006/relationships/hyperlink" Target="http://www.city.katsuyama.fukui.jp/jourei/act/frame/frame110000513.htm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no.fukui.jp/page/simin/kokuho/kokuho-03.html" TargetMode="External" /><Relationship Id="rId2" Type="http://schemas.openxmlformats.org/officeDocument/2006/relationships/hyperlink" Target="http://www.city.ono.fukui.jp/page/simin/kokuho/kokuho-03.html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awara.lg.jp/page/zeimu/zeiritukaisei.html" TargetMode="External" /><Relationship Id="rId2" Type="http://schemas.openxmlformats.org/officeDocument/2006/relationships/hyperlink" Target="http://www.city.awara.lg.jp/page/zeimu/kokuminkenkouhokenzei.html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fukui-sakai.lg.jp/shimin/04/005/p003618.html" TargetMode="External" /><Relationship Id="rId2" Type="http://schemas.openxmlformats.org/officeDocument/2006/relationships/hyperlink" Target="http://www.city.fukui-sakai.lg.jp/shimin/04/005/p001970.html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fukui.lg.jp/d240/nenkin/kokuho/kokuhofuka2011.html" TargetMode="External" /><Relationship Id="rId2" Type="http://schemas.openxmlformats.org/officeDocument/2006/relationships/hyperlink" Target="http://www.city.fukui.lg.jp/d240/nenkin/kokuho_keigen.html" TargetMode="Externa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ohi.fukui.jp/sypher/www/service/detail.jsp?id=147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mihama.fukui.jp/www/service/detail.jsp?id=26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fukui-wakasa.lg.jp/town/category/page.asp?Page=6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minamiechizen.lg.jp/kurasi/101/111/p001226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sabae.fukui.jp/pageview.html?id=12220" TargetMode="External" /><Relationship Id="rId2" Type="http://schemas.openxmlformats.org/officeDocument/2006/relationships/hyperlink" Target="http://www.city.sabae.fukui.jp/pageview.html?id=8913" TargetMode="External" /><Relationship Id="rId3" Type="http://schemas.openxmlformats.org/officeDocument/2006/relationships/hyperlink" Target="http://www.city.sabae.fukui.jp/pageview.html?id=567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34">
      <selection activeCell="M68" sqref="M68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211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68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151</v>
      </c>
      <c r="L21" s="45" t="s">
        <v>72</v>
      </c>
      <c r="M21" s="79" t="s">
        <v>93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+H57*0.039</f>
        <v>0</v>
      </c>
      <c r="L23" s="11">
        <f>+H57*0.017</f>
        <v>0</v>
      </c>
      <c r="M23" s="12">
        <f>+H57*0.015</f>
        <v>0</v>
      </c>
    </row>
    <row r="24" spans="8:13" ht="13.5" customHeight="1">
      <c r="H24" s="6"/>
      <c r="J24" s="42" t="s">
        <v>2</v>
      </c>
      <c r="K24" s="45" t="s">
        <v>212</v>
      </c>
      <c r="L24" s="45" t="s">
        <v>215</v>
      </c>
      <c r="M24" s="79" t="s">
        <v>91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+(H59+H60)*0.27</f>
        <v>0</v>
      </c>
      <c r="L26" s="11">
        <f>+(H59+H60)*0.12</f>
        <v>0</v>
      </c>
      <c r="M26" s="12">
        <f>+(H59+H60)*0.07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213</v>
      </c>
      <c r="L27" s="45" t="s">
        <v>101</v>
      </c>
      <c r="M27" s="79" t="s">
        <v>104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+H13*18000</f>
        <v>0</v>
      </c>
      <c r="L29" s="11">
        <f>+H13*7500</f>
        <v>0</v>
      </c>
      <c r="M29" s="12">
        <f>+H14*8000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214</v>
      </c>
      <c r="L30" s="45" t="s">
        <v>216</v>
      </c>
      <c r="M30" s="79" t="s">
        <v>125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18000</v>
      </c>
      <c r="L32" s="11">
        <v>8000</v>
      </c>
      <c r="M32" s="12">
        <v>5500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18000</v>
      </c>
      <c r="L33" s="50">
        <f>+L32+L29+L26+L23</f>
        <v>8000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5500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31500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217</v>
      </c>
    </row>
    <row r="58" spans="8:13" ht="13.5" customHeight="1">
      <c r="H58" s="6"/>
      <c r="J58" s="25" t="s">
        <v>218</v>
      </c>
      <c r="K58" s="25"/>
      <c r="L58" s="25"/>
      <c r="M58" s="25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3"/>
      <c r="K60" s="23"/>
      <c r="L60" s="23"/>
      <c r="M60" s="23"/>
    </row>
    <row r="61" ht="13.5" customHeight="1"/>
  </sheetData>
  <mergeCells count="91"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  <mergeCell ref="J33:J35"/>
    <mergeCell ref="J21:J23"/>
    <mergeCell ref="L21:L22"/>
    <mergeCell ref="J27:J29"/>
    <mergeCell ref="J30:J32"/>
    <mergeCell ref="J24:J26"/>
    <mergeCell ref="L27:L28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J52:J54"/>
    <mergeCell ref="K52:M54"/>
    <mergeCell ref="K50:M51"/>
    <mergeCell ref="J42:K4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</mergeCells>
  <hyperlinks>
    <hyperlink ref="J58:M58" r:id="rId1" display="http://www.town.takahama.fukui.jp/page/zeimu/kokuhozei.html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28">
      <selection activeCell="J60" sqref="J60:M60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129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117</v>
      </c>
      <c r="L21" s="45" t="s">
        <v>61</v>
      </c>
      <c r="M21" s="79" t="s">
        <v>133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+H57*0.059</f>
        <v>0</v>
      </c>
      <c r="L23" s="11">
        <f>+H57*0.016</f>
        <v>0</v>
      </c>
      <c r="M23" s="12">
        <f>+H57*0.0073</f>
        <v>0</v>
      </c>
    </row>
    <row r="24" spans="8:13" ht="13.5" customHeight="1">
      <c r="H24" s="6"/>
      <c r="J24" s="42" t="s">
        <v>2</v>
      </c>
      <c r="K24" s="45" t="s">
        <v>130</v>
      </c>
      <c r="L24" s="45" t="s">
        <v>131</v>
      </c>
      <c r="M24" s="79" t="s">
        <v>103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+(H59+H60)*0.228</f>
        <v>0</v>
      </c>
      <c r="L26" s="11">
        <f>+(H59+H60)*0.072</f>
        <v>0</v>
      </c>
      <c r="M26" s="12">
        <f>+(H59+H60)*0.5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98</v>
      </c>
      <c r="L27" s="45" t="s">
        <v>132</v>
      </c>
      <c r="M27" s="79" t="s">
        <v>73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+H13*26000</f>
        <v>0</v>
      </c>
      <c r="L29" s="11">
        <f>+H13*7000</f>
        <v>0</v>
      </c>
      <c r="M29" s="12">
        <f>+H14*7200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99</v>
      </c>
      <c r="L30" s="45" t="s">
        <v>125</v>
      </c>
      <c r="M30" s="79" t="s">
        <v>134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23500</v>
      </c>
      <c r="L32" s="11">
        <v>5500</v>
      </c>
      <c r="M32" s="12">
        <v>4600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23500</v>
      </c>
      <c r="L33" s="50">
        <f>+L32+L29+L26+L23</f>
        <v>5500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4600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33600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135</v>
      </c>
    </row>
    <row r="58" spans="8:13" ht="13.5" customHeight="1">
      <c r="H58" s="6"/>
      <c r="J58" s="25" t="s">
        <v>136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137</v>
      </c>
      <c r="K60" s="25"/>
      <c r="L60" s="25"/>
      <c r="M60" s="25"/>
    </row>
    <row r="61" ht="13.5" customHeight="1"/>
  </sheetData>
  <mergeCells count="92"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52:J54"/>
    <mergeCell ref="K52:M54"/>
    <mergeCell ref="K50:M51"/>
    <mergeCell ref="J42:K43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B59:F59"/>
    <mergeCell ref="C54:C55"/>
    <mergeCell ref="D54:F54"/>
    <mergeCell ref="D55:F55"/>
    <mergeCell ref="D57:F57"/>
    <mergeCell ref="D31:F31"/>
    <mergeCell ref="D41:G41"/>
    <mergeCell ref="D50:F50"/>
    <mergeCell ref="D53:G53"/>
    <mergeCell ref="D45:G45"/>
    <mergeCell ref="D49:G49"/>
    <mergeCell ref="D6:I6"/>
    <mergeCell ref="C46:C47"/>
    <mergeCell ref="C30:C31"/>
    <mergeCell ref="C26:C27"/>
    <mergeCell ref="C38:C39"/>
    <mergeCell ref="D42:F42"/>
    <mergeCell ref="D43:F43"/>
    <mergeCell ref="C34:C35"/>
    <mergeCell ref="D27:F27"/>
    <mergeCell ref="D30:F30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J58:M58"/>
    <mergeCell ref="J60:M60"/>
    <mergeCell ref="J19:J20"/>
    <mergeCell ref="J44:M45"/>
    <mergeCell ref="K24:K25"/>
    <mergeCell ref="L24:L25"/>
    <mergeCell ref="M24:M25"/>
    <mergeCell ref="K27:K28"/>
    <mergeCell ref="K30:K31"/>
    <mergeCell ref="L30:L31"/>
  </mergeCells>
  <hyperlinks>
    <hyperlink ref="J58:M58" r:id="rId1" display="http://www1.city.obama.fukui.jp/category/page.asp?Page=191"/>
    <hyperlink ref="J60:M60" r:id="rId2" display="http://www1.city.obama.fukui.jp/category/page.asp?Page=192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31">
      <selection activeCell="B70" sqref="B70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116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117</v>
      </c>
      <c r="L21" s="45" t="s">
        <v>72</v>
      </c>
      <c r="M21" s="79" t="s">
        <v>93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+H57*0.059</f>
        <v>0</v>
      </c>
      <c r="L23" s="11">
        <f>+H57*0.017</f>
        <v>0</v>
      </c>
      <c r="M23" s="12">
        <f>+H57*0.015</f>
        <v>0</v>
      </c>
    </row>
    <row r="24" spans="8:13" ht="13.5" customHeight="1">
      <c r="H24" s="6"/>
      <c r="J24" s="42" t="s">
        <v>2</v>
      </c>
      <c r="K24" s="45" t="s">
        <v>118</v>
      </c>
      <c r="L24" s="45" t="s">
        <v>121</v>
      </c>
      <c r="M24" s="79" t="s">
        <v>121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+(H59+H60)*0.25</f>
        <v>0</v>
      </c>
      <c r="L26" s="11">
        <f>+(H59+H60)*0</f>
        <v>0</v>
      </c>
      <c r="M26" s="12">
        <f>+(H59+H60)*0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119</v>
      </c>
      <c r="L27" s="45" t="s">
        <v>122</v>
      </c>
      <c r="M27" s="79" t="s">
        <v>124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+H13*25500</f>
        <v>0</v>
      </c>
      <c r="L29" s="11">
        <f>+H13*4300</f>
        <v>0</v>
      </c>
      <c r="M29" s="12">
        <f>+H14*7900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120</v>
      </c>
      <c r="L30" s="45" t="s">
        <v>123</v>
      </c>
      <c r="M30" s="79" t="s">
        <v>125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21500</v>
      </c>
      <c r="L32" s="11">
        <v>5100</v>
      </c>
      <c r="M32" s="12">
        <v>5500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21500</v>
      </c>
      <c r="L33" s="50">
        <f>+L32+L29+L26+L23</f>
        <v>5100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5500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32100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126</v>
      </c>
    </row>
    <row r="58" spans="8:13" ht="13.5" customHeight="1">
      <c r="H58" s="6"/>
      <c r="J58" s="25" t="s">
        <v>128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127</v>
      </c>
      <c r="K60" s="25"/>
      <c r="L60" s="25"/>
      <c r="M60" s="25"/>
    </row>
    <row r="61" ht="13.5" customHeight="1"/>
  </sheetData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41:G41"/>
    <mergeCell ref="D50:F50"/>
    <mergeCell ref="D53:G53"/>
    <mergeCell ref="D45:G45"/>
    <mergeCell ref="D49:G49"/>
    <mergeCell ref="B59:F59"/>
    <mergeCell ref="C54:C55"/>
    <mergeCell ref="D54:F54"/>
    <mergeCell ref="D55:F55"/>
    <mergeCell ref="D57:F57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J52:J54"/>
    <mergeCell ref="K52:M54"/>
    <mergeCell ref="K50:M51"/>
    <mergeCell ref="J42:K43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</mergeCells>
  <hyperlinks>
    <hyperlink ref="J60:M60" r:id="rId1" display="http://www.city.tsuruga.lg.jp/sypher/www/service/detail.jsp?id=5381"/>
    <hyperlink ref="J58:M58" r:id="rId2" display="http://www.city.tsuruga.lg.jp/sypher/www/info/detail.jsp?id=2983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31">
      <selection activeCell="J58" sqref="J58:M58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107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108</v>
      </c>
      <c r="L21" s="45" t="s">
        <v>93</v>
      </c>
      <c r="M21" s="79" t="s">
        <v>65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</f>
        <v>0</v>
      </c>
      <c r="L23" s="11">
        <f>+H57*0.015</f>
        <v>0</v>
      </c>
      <c r="M23" s="12">
        <f>+H57*0.014</f>
        <v>0</v>
      </c>
    </row>
    <row r="24" spans="8:13" ht="13.5" customHeight="1">
      <c r="H24" s="6"/>
      <c r="J24" s="42" t="s">
        <v>2</v>
      </c>
      <c r="K24" s="45" t="s">
        <v>109</v>
      </c>
      <c r="L24" s="45" t="s">
        <v>103</v>
      </c>
      <c r="M24" s="79" t="s">
        <v>103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+(H59+H60)*0.18</f>
        <v>0</v>
      </c>
      <c r="L26" s="11">
        <f>+(H59+H60)*0.05</f>
        <v>0</v>
      </c>
      <c r="M26" s="12">
        <f>+(H59+H60)*0.05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110</v>
      </c>
      <c r="L27" s="45" t="s">
        <v>111</v>
      </c>
      <c r="M27" s="79" t="s">
        <v>73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+H13*24000</f>
        <v>0</v>
      </c>
      <c r="L29" s="11">
        <f>+H13*3000</f>
        <v>0</v>
      </c>
      <c r="M29" s="12">
        <f>+H14*7200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71</v>
      </c>
      <c r="L30" s="45" t="s">
        <v>112</v>
      </c>
      <c r="M30" s="79" t="s">
        <v>36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22800</v>
      </c>
      <c r="L32" s="11">
        <v>3000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22800</v>
      </c>
      <c r="L33" s="50">
        <f>+L32+L29+L26+L23</f>
        <v>3000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31800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114</v>
      </c>
    </row>
    <row r="58" spans="8:13" ht="13.5" customHeight="1">
      <c r="H58" s="6"/>
      <c r="J58" s="25" t="s">
        <v>113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113</v>
      </c>
      <c r="K60" s="25"/>
      <c r="L60" s="25"/>
      <c r="M60" s="25"/>
    </row>
    <row r="61" ht="13.5" customHeight="1"/>
  </sheetData>
  <mergeCells count="92">
    <mergeCell ref="J58:M58"/>
    <mergeCell ref="J60:M60"/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52:J54"/>
    <mergeCell ref="K52:M54"/>
    <mergeCell ref="K50:M51"/>
    <mergeCell ref="J42:K43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B59:F59"/>
    <mergeCell ref="C54:C55"/>
    <mergeCell ref="D54:F54"/>
    <mergeCell ref="D55:F55"/>
    <mergeCell ref="D57:F57"/>
    <mergeCell ref="D50:F50"/>
    <mergeCell ref="D53:G53"/>
    <mergeCell ref="D45:G45"/>
    <mergeCell ref="D49:G49"/>
    <mergeCell ref="D42:F42"/>
    <mergeCell ref="D43:F43"/>
    <mergeCell ref="C34:C35"/>
    <mergeCell ref="D27:F27"/>
    <mergeCell ref="D30:F30"/>
    <mergeCell ref="D31:F31"/>
    <mergeCell ref="D41:G41"/>
    <mergeCell ref="C46:C47"/>
    <mergeCell ref="C30:C31"/>
    <mergeCell ref="C26:C27"/>
    <mergeCell ref="C38:C39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</mergeCells>
  <hyperlinks>
    <hyperlink ref="J58:M58" r:id="rId1" display="http://www.city.echizen.lg.jp/office/030/050/kokuhozei.html"/>
    <hyperlink ref="J60:M60" r:id="rId2" display="http://www.city.echizen.lg.jp/office/030/050/kokuhozei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25">
      <selection activeCell="J58" sqref="J58:M58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97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86</v>
      </c>
      <c r="L21" s="45" t="s">
        <v>72</v>
      </c>
      <c r="M21" s="79" t="s">
        <v>102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+H57*0.057</f>
        <v>0</v>
      </c>
      <c r="L23" s="11">
        <f>+H57*0.017</f>
        <v>0</v>
      </c>
      <c r="M23" s="12">
        <f>+H57*0.013</f>
        <v>0</v>
      </c>
    </row>
    <row r="24" spans="8:13" ht="13.5" customHeight="1">
      <c r="H24" s="6"/>
      <c r="J24" s="42" t="s">
        <v>2</v>
      </c>
      <c r="K24" s="45" t="s">
        <v>87</v>
      </c>
      <c r="L24" s="45" t="s">
        <v>100</v>
      </c>
      <c r="M24" s="79" t="s">
        <v>103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+(H59+H60)*0.23</f>
        <v>0</v>
      </c>
      <c r="L26" s="11">
        <f>+(H59+H60)*0.058</f>
        <v>0</v>
      </c>
      <c r="M26" s="12">
        <f>+(H59+H60)*0.05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98</v>
      </c>
      <c r="L27" s="45" t="s">
        <v>101</v>
      </c>
      <c r="M27" s="79" t="s">
        <v>104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+H13*26000</f>
        <v>0</v>
      </c>
      <c r="L29" s="11">
        <f>+H13*7500</f>
        <v>0</v>
      </c>
      <c r="M29" s="12">
        <f>+H14*8000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99</v>
      </c>
      <c r="L30" s="45" t="s">
        <v>36</v>
      </c>
      <c r="M30" s="79" t="s">
        <v>36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23500</v>
      </c>
      <c r="L32" s="11">
        <v>6000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23500</v>
      </c>
      <c r="L33" s="50">
        <f>+L32+L29+L26+L23</f>
        <v>6000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35500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115</v>
      </c>
    </row>
    <row r="58" spans="8:13" ht="13.5" customHeight="1">
      <c r="H58" s="6"/>
      <c r="J58" s="25" t="s">
        <v>105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106</v>
      </c>
      <c r="K60" s="25"/>
      <c r="L60" s="25"/>
      <c r="M60" s="25"/>
    </row>
    <row r="61" ht="13.5" customHeight="1"/>
  </sheetData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41:G41"/>
    <mergeCell ref="D50:F50"/>
    <mergeCell ref="D53:G53"/>
    <mergeCell ref="D45:G45"/>
    <mergeCell ref="D49:G49"/>
    <mergeCell ref="B59:F59"/>
    <mergeCell ref="C54:C55"/>
    <mergeCell ref="D54:F54"/>
    <mergeCell ref="D55:F55"/>
    <mergeCell ref="D57:F57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J52:J54"/>
    <mergeCell ref="K52:M54"/>
    <mergeCell ref="K50:M51"/>
    <mergeCell ref="J42:K43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58:M58"/>
    <mergeCell ref="J60:M60"/>
    <mergeCell ref="D9:I9"/>
    <mergeCell ref="J55:J56"/>
    <mergeCell ref="K55:M56"/>
    <mergeCell ref="J48:M49"/>
    <mergeCell ref="J50:J51"/>
    <mergeCell ref="L40:M41"/>
    <mergeCell ref="D17:G17"/>
    <mergeCell ref="D19:F19"/>
  </mergeCells>
  <hyperlinks>
    <hyperlink ref="J58:M58" r:id="rId1" display="http://www.city.katsuyama.fukui.jp/docs/page/index.php?cd=895"/>
    <hyperlink ref="J60:M60" r:id="rId2" display="http://www.city.katsuyama.fukui.jp/jourei/act/frame/frame110000513.htm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1">
      <selection activeCell="J58" sqref="J58:M58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85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86</v>
      </c>
      <c r="L21" s="45" t="s">
        <v>90</v>
      </c>
      <c r="M21" s="79" t="s">
        <v>93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8">
        <f>+H57*0.057</f>
        <v>0</v>
      </c>
      <c r="L23" s="11">
        <f>+H57*0.018</f>
        <v>0</v>
      </c>
      <c r="M23" s="12">
        <f>+H57*0.015</f>
        <v>0</v>
      </c>
    </row>
    <row r="24" spans="8:13" ht="13.5" customHeight="1">
      <c r="H24" s="6"/>
      <c r="J24" s="42" t="s">
        <v>2</v>
      </c>
      <c r="K24" s="45" t="s">
        <v>87</v>
      </c>
      <c r="L24" s="45" t="s">
        <v>91</v>
      </c>
      <c r="M24" s="79" t="s">
        <v>91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+(H59+H60)*0.23</f>
        <v>0</v>
      </c>
      <c r="L26" s="11">
        <f>+(H59+H60)*0.07</f>
        <v>0</v>
      </c>
      <c r="M26" s="12">
        <f>+(H59+H60)*0.07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88</v>
      </c>
      <c r="L27" s="45" t="s">
        <v>73</v>
      </c>
      <c r="M27" s="79" t="s">
        <v>94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+H13*25000</f>
        <v>0</v>
      </c>
      <c r="L29" s="11">
        <f>+H13*7200</f>
        <v>0</v>
      </c>
      <c r="M29" s="12">
        <f>+H14*9000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89</v>
      </c>
      <c r="L30" s="45" t="s">
        <v>92</v>
      </c>
      <c r="M30" s="79" t="s">
        <v>36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23000</v>
      </c>
      <c r="L32" s="11">
        <v>6200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23000</v>
      </c>
      <c r="L33" s="50">
        <f>+L32+L29+L26+L23</f>
        <v>6200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35200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96</v>
      </c>
    </row>
    <row r="58" spans="8:13" ht="13.5" customHeight="1">
      <c r="H58" s="6"/>
      <c r="J58" s="25" t="s">
        <v>95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95</v>
      </c>
      <c r="K60" s="25"/>
      <c r="L60" s="25"/>
      <c r="M60" s="25"/>
    </row>
    <row r="61" ht="13.5" customHeight="1"/>
  </sheetData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41:G41"/>
    <mergeCell ref="D50:F50"/>
    <mergeCell ref="D53:G53"/>
    <mergeCell ref="D45:G45"/>
    <mergeCell ref="D49:G49"/>
    <mergeCell ref="B59:F59"/>
    <mergeCell ref="C54:C55"/>
    <mergeCell ref="D54:F54"/>
    <mergeCell ref="D55:F55"/>
    <mergeCell ref="D57:F57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J52:J54"/>
    <mergeCell ref="K52:M54"/>
    <mergeCell ref="K50:M51"/>
    <mergeCell ref="J42:K43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</mergeCells>
  <hyperlinks>
    <hyperlink ref="J58:M58" r:id="rId1" display="http://www.city.ono.fukui.jp/page/simin/kokuho/kokuho-03.html"/>
    <hyperlink ref="J60:M60" r:id="rId2" display="http://www.city.ono.fukui.jp/page/simin/kokuho/kokuho-03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1">
      <selection activeCell="K23" sqref="K23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83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68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69</v>
      </c>
      <c r="L21" s="45" t="s">
        <v>72</v>
      </c>
      <c r="M21" s="79" t="s">
        <v>74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+H57*0.062</f>
        <v>0</v>
      </c>
      <c r="L23" s="11">
        <f>+H57*0.017</f>
        <v>0</v>
      </c>
      <c r="M23" s="12">
        <f>+H57*0.02</f>
        <v>0</v>
      </c>
    </row>
    <row r="24" spans="8:13" ht="13.5" customHeight="1">
      <c r="H24" s="6"/>
      <c r="J24" s="42" t="s">
        <v>2</v>
      </c>
      <c r="K24" s="45" t="s">
        <v>70</v>
      </c>
      <c r="L24" s="45" t="s">
        <v>62</v>
      </c>
      <c r="M24" s="79" t="s">
        <v>75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+(H59+H60)*0.29</f>
        <v>0</v>
      </c>
      <c r="L26" s="11">
        <f>+(H59+H60)*0.04</f>
        <v>0</v>
      </c>
      <c r="M26" s="12">
        <f>+(H59+H60)*0.02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59</v>
      </c>
      <c r="L27" s="45" t="s">
        <v>73</v>
      </c>
      <c r="M27" s="79" t="s">
        <v>76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+H13*30000</f>
        <v>0</v>
      </c>
      <c r="L29" s="11">
        <f>+H13*7200</f>
        <v>0</v>
      </c>
      <c r="M29" s="12">
        <f>+H14*8400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71</v>
      </c>
      <c r="L30" s="45" t="s">
        <v>35</v>
      </c>
      <c r="M30" s="79" t="s">
        <v>36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22800</v>
      </c>
      <c r="L32" s="11">
        <v>5400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22800</v>
      </c>
      <c r="L33" s="50">
        <f>+L32+L29+L26+L23</f>
        <v>5400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34200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77</v>
      </c>
    </row>
    <row r="58" spans="8:13" ht="13.5" customHeight="1">
      <c r="H58" s="6"/>
      <c r="J58" s="25" t="s">
        <v>78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79</v>
      </c>
      <c r="K60" s="25"/>
      <c r="L60" s="25"/>
      <c r="M60" s="25"/>
    </row>
    <row r="61" ht="13.5" customHeight="1"/>
  </sheetData>
  <mergeCells count="92"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52:J54"/>
    <mergeCell ref="K52:M54"/>
    <mergeCell ref="K50:M51"/>
    <mergeCell ref="J42:K43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B59:F59"/>
    <mergeCell ref="C54:C55"/>
    <mergeCell ref="D54:F54"/>
    <mergeCell ref="D55:F55"/>
    <mergeCell ref="D57:F57"/>
    <mergeCell ref="D50:F50"/>
    <mergeCell ref="D53:G53"/>
    <mergeCell ref="D45:G45"/>
    <mergeCell ref="D49:G49"/>
    <mergeCell ref="D42:F42"/>
    <mergeCell ref="D43:F43"/>
    <mergeCell ref="C34:C35"/>
    <mergeCell ref="D27:F27"/>
    <mergeCell ref="D30:F30"/>
    <mergeCell ref="D31:F31"/>
    <mergeCell ref="D41:G41"/>
    <mergeCell ref="C46:C47"/>
    <mergeCell ref="C30:C31"/>
    <mergeCell ref="C26:C27"/>
    <mergeCell ref="C38:C39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</mergeCells>
  <hyperlinks>
    <hyperlink ref="J58:M58" r:id="rId1" display="http://www.city.awara.lg.jp/page/zeimu/zeiritukaisei.html"/>
    <hyperlink ref="J60:M60" r:id="rId2" display="http://www.city.awara.lg.jp/page/zeimu/kokuminkenkouhokenzei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7">
      <selection activeCell="B60" sqref="B60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80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57</v>
      </c>
      <c r="L21" s="45" t="s">
        <v>61</v>
      </c>
      <c r="M21" s="79" t="s">
        <v>65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+H57*0.064</f>
        <v>0</v>
      </c>
      <c r="L23" s="11">
        <f>+H57*0.016</f>
        <v>0</v>
      </c>
      <c r="M23" s="12">
        <f>+H57*0.014</f>
        <v>0</v>
      </c>
    </row>
    <row r="24" spans="8:13" ht="13.5" customHeight="1">
      <c r="H24" s="6"/>
      <c r="J24" s="42" t="s">
        <v>2</v>
      </c>
      <c r="K24" s="45" t="s">
        <v>58</v>
      </c>
      <c r="L24" s="45" t="s">
        <v>62</v>
      </c>
      <c r="M24" s="79" t="s">
        <v>62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+(H59+H60)*0.16</f>
        <v>0</v>
      </c>
      <c r="L26" s="11">
        <f>+(H59+H60)*0.04</f>
        <v>0</v>
      </c>
      <c r="M26" s="12">
        <f>+(H59+H60)*0.04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59</v>
      </c>
      <c r="L27" s="45" t="s">
        <v>63</v>
      </c>
      <c r="M27" s="79" t="s">
        <v>63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+H13*30000</f>
        <v>0</v>
      </c>
      <c r="L29" s="11">
        <f>+H13*6000</f>
        <v>0</v>
      </c>
      <c r="M29" s="12">
        <f>+H14*6000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60</v>
      </c>
      <c r="L30" s="45" t="s">
        <v>64</v>
      </c>
      <c r="M30" s="79" t="s">
        <v>64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25200</v>
      </c>
      <c r="L32" s="11">
        <v>4800</v>
      </c>
      <c r="M32" s="12">
        <v>4800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25200</v>
      </c>
      <c r="L33" s="50">
        <f>+L32+L29+L26+L23</f>
        <v>4800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4800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34800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41</v>
      </c>
    </row>
    <row r="58" spans="8:13" ht="13.5" customHeight="1">
      <c r="H58" s="6"/>
      <c r="J58" s="97" t="s">
        <v>66</v>
      </c>
      <c r="K58" s="97"/>
      <c r="L58" s="97"/>
      <c r="M58" s="97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97" t="s">
        <v>40</v>
      </c>
      <c r="K60" s="97"/>
      <c r="L60" s="97"/>
      <c r="M60" s="97"/>
    </row>
    <row r="61" ht="13.5" customHeight="1"/>
  </sheetData>
  <mergeCells count="92"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52:J54"/>
    <mergeCell ref="K52:M54"/>
    <mergeCell ref="K50:M51"/>
    <mergeCell ref="J42:K43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B59:F59"/>
    <mergeCell ref="C54:C55"/>
    <mergeCell ref="D54:F54"/>
    <mergeCell ref="D55:F55"/>
    <mergeCell ref="D57:F57"/>
    <mergeCell ref="D50:F50"/>
    <mergeCell ref="D53:G53"/>
    <mergeCell ref="D45:G45"/>
    <mergeCell ref="D49:G49"/>
    <mergeCell ref="D42:F42"/>
    <mergeCell ref="D43:F43"/>
    <mergeCell ref="C34:C35"/>
    <mergeCell ref="D27:F27"/>
    <mergeCell ref="D30:F30"/>
    <mergeCell ref="D31:F31"/>
    <mergeCell ref="D41:G41"/>
    <mergeCell ref="C46:C47"/>
    <mergeCell ref="C30:C31"/>
    <mergeCell ref="C26:C27"/>
    <mergeCell ref="C38:C39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</mergeCells>
  <hyperlinks>
    <hyperlink ref="J58:M58" r:id="rId1" display="http://www.city.fukui-sakai.lg.jp/shimin/04/005/p003618.html"/>
    <hyperlink ref="J60:M60" r:id="rId2" display="http://www.city.fukui-sakai.lg.jp/shimin/04/005/p001970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60"/>
  <sheetViews>
    <sheetView tabSelected="1" workbookViewId="0" topLeftCell="A28">
      <selection activeCell="J62" sqref="J62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84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52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42</v>
      </c>
      <c r="L21" s="45" t="s">
        <v>17</v>
      </c>
      <c r="M21" s="79" t="s">
        <v>46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+H57*0.069</f>
        <v>0</v>
      </c>
      <c r="L23" s="11">
        <f>+H57*0.021</f>
        <v>0</v>
      </c>
      <c r="M23" s="12">
        <f>+H57*0.022</f>
        <v>0</v>
      </c>
    </row>
    <row r="24" spans="8:13" ht="13.5" customHeight="1">
      <c r="H24" s="6"/>
      <c r="J24" s="42" t="s">
        <v>2</v>
      </c>
      <c r="K24" s="45" t="s">
        <v>37</v>
      </c>
      <c r="L24" s="45" t="s">
        <v>44</v>
      </c>
      <c r="M24" s="79" t="s">
        <v>47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+(H59+H60)*0.079</f>
        <v>0</v>
      </c>
      <c r="L26" s="11">
        <f>+(H59+H60)*0.026</f>
        <v>0</v>
      </c>
      <c r="M26" s="12">
        <f>+(H59+H60)*0.031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43</v>
      </c>
      <c r="L27" s="45" t="s">
        <v>45</v>
      </c>
      <c r="M27" s="79" t="s">
        <v>20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+H13*29600</f>
        <v>0</v>
      </c>
      <c r="L29" s="11">
        <f>+H13*8200</f>
        <v>0</v>
      </c>
      <c r="M29" s="12">
        <f>+H14*9900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34</v>
      </c>
      <c r="L30" s="45" t="s">
        <v>35</v>
      </c>
      <c r="M30" s="79" t="s">
        <v>36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17400</v>
      </c>
      <c r="L32" s="11">
        <v>5400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17400</v>
      </c>
      <c r="L33" s="50">
        <f>+L32+L29+L26+L23</f>
        <v>5400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28800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30</v>
      </c>
    </row>
    <row r="58" spans="8:13" ht="13.5" customHeight="1">
      <c r="H58" s="6"/>
      <c r="J58" s="25" t="s">
        <v>33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97" t="s">
        <v>31</v>
      </c>
      <c r="K60" s="97"/>
      <c r="L60" s="97"/>
      <c r="M60" s="97"/>
    </row>
    <row r="61" ht="13.5" customHeight="1"/>
  </sheetData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D42:F42"/>
    <mergeCell ref="D43:F43"/>
    <mergeCell ref="C34:C35"/>
    <mergeCell ref="D27:F27"/>
    <mergeCell ref="D30:F30"/>
    <mergeCell ref="D31:F31"/>
    <mergeCell ref="D41:G41"/>
    <mergeCell ref="D50:F50"/>
    <mergeCell ref="D53:G53"/>
    <mergeCell ref="D45:G45"/>
    <mergeCell ref="D49:G49"/>
    <mergeCell ref="B59:F59"/>
    <mergeCell ref="C54:C55"/>
    <mergeCell ref="D54:F54"/>
    <mergeCell ref="D55:F55"/>
    <mergeCell ref="D57:F57"/>
    <mergeCell ref="D23:F2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J52:J54"/>
    <mergeCell ref="K52:M54"/>
    <mergeCell ref="K50:M51"/>
    <mergeCell ref="J42:K43"/>
    <mergeCell ref="J21:J23"/>
    <mergeCell ref="L21:L22"/>
    <mergeCell ref="D18:F18"/>
    <mergeCell ref="C50:C51"/>
    <mergeCell ref="C42:C43"/>
    <mergeCell ref="D51:F51"/>
    <mergeCell ref="D46:F46"/>
    <mergeCell ref="D47:F47"/>
    <mergeCell ref="C22:C23"/>
    <mergeCell ref="D22:F22"/>
    <mergeCell ref="J24:J26"/>
    <mergeCell ref="L27:L28"/>
    <mergeCell ref="J27:J29"/>
    <mergeCell ref="D37:G37"/>
    <mergeCell ref="D29:G29"/>
    <mergeCell ref="J30:J32"/>
    <mergeCell ref="J33:J35"/>
    <mergeCell ref="K33:K35"/>
    <mergeCell ref="L33:L35"/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</mergeCells>
  <hyperlinks>
    <hyperlink ref="J58:M58" r:id="rId1" display="http://www.city.fukui.lg.jp/d240/nenkin/kokuho/kokuhofuka2011.html#zeiritsu"/>
    <hyperlink ref="J60:M60" r:id="rId2" display="http://www.city.fukui.lg.jp/d240/nenkin/kokuho_keigen.html"/>
  </hyperlinks>
  <printOptions/>
  <pageMargins left="0.5" right="0.32" top="0.71" bottom="1" header="0.512" footer="0.512"/>
  <pageSetup horizontalDpi="600" verticalDpi="600" orientation="portrait" paperSize="12"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9:A12"/>
  <sheetViews>
    <sheetView zoomScalePageLayoutView="0" workbookViewId="0" topLeftCell="A1">
      <selection activeCell="O27" sqref="O27"/>
    </sheetView>
  </sheetViews>
  <sheetFormatPr defaultColWidth="9.00390625" defaultRowHeight="13.5"/>
  <sheetData>
    <row r="1" ht="13.5" customHeight="1"/>
    <row r="2" ht="26.25" customHeight="1"/>
    <row r="3" ht="23.2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>
      <c r="A9" s="1"/>
    </row>
    <row r="10" ht="19.5" customHeight="1"/>
    <row r="11" ht="19.5" customHeight="1"/>
    <row r="12" ht="19.5" customHeight="1">
      <c r="A12" s="1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0"/>
  <sheetViews>
    <sheetView workbookViewId="0" topLeftCell="A34">
      <selection activeCell="L63" sqref="L63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200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68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201</v>
      </c>
      <c r="L21" s="45" t="s">
        <v>102</v>
      </c>
      <c r="M21" s="79" t="s">
        <v>61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+H57*0.036</f>
        <v>0</v>
      </c>
      <c r="L23" s="11">
        <f>+H57*0.013</f>
        <v>0</v>
      </c>
      <c r="M23" s="12">
        <f>+H57*0.016</f>
        <v>0</v>
      </c>
    </row>
    <row r="24" spans="8:13" ht="13.5" customHeight="1">
      <c r="H24" s="6"/>
      <c r="J24" s="42" t="s">
        <v>2</v>
      </c>
      <c r="K24" s="45" t="s">
        <v>202</v>
      </c>
      <c r="L24" s="45" t="s">
        <v>205</v>
      </c>
      <c r="M24" s="79" t="s">
        <v>207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</f>
        <v>0</v>
      </c>
      <c r="L26" s="11">
        <f>+(H59+H60)*0.06</f>
        <v>0</v>
      </c>
      <c r="M26" s="12">
        <f>+(H59+H60)*0.077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203</v>
      </c>
      <c r="L27" s="45" t="s">
        <v>206</v>
      </c>
      <c r="M27" s="79" t="s">
        <v>101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+H13*16000</f>
        <v>0</v>
      </c>
      <c r="L29" s="11">
        <f>+H13*5500</f>
        <v>0</v>
      </c>
      <c r="M29" s="12">
        <f>+H14*7500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204</v>
      </c>
      <c r="L30" s="45" t="s">
        <v>125</v>
      </c>
      <c r="M30" s="79" t="s">
        <v>208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16000</v>
      </c>
      <c r="L32" s="11">
        <v>5500</v>
      </c>
      <c r="M32" s="12">
        <v>7500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16000</v>
      </c>
      <c r="L33" s="50">
        <f>+L32+L29+L26+L23</f>
        <v>5500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7500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29000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209</v>
      </c>
    </row>
    <row r="58" spans="8:13" ht="13.5" customHeight="1">
      <c r="H58" s="6"/>
      <c r="J58" s="25" t="s">
        <v>210</v>
      </c>
      <c r="K58" s="25"/>
      <c r="L58" s="25"/>
      <c r="M58" s="25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3"/>
      <c r="K60" s="23"/>
      <c r="L60" s="23"/>
      <c r="M60" s="23"/>
    </row>
    <row r="61" ht="13.5" customHeight="1"/>
  </sheetData>
  <mergeCells count="91">
    <mergeCell ref="J58:M5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C34:C35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B59:F59"/>
    <mergeCell ref="C54:C55"/>
    <mergeCell ref="D54:F54"/>
    <mergeCell ref="D55:F55"/>
    <mergeCell ref="D57:F57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J52:J54"/>
    <mergeCell ref="K52:M54"/>
    <mergeCell ref="K50:M51"/>
    <mergeCell ref="J42:K43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L33:L35"/>
    <mergeCell ref="J33:J35"/>
    <mergeCell ref="J21:J23"/>
    <mergeCell ref="L21:L22"/>
    <mergeCell ref="J27:J29"/>
    <mergeCell ref="J30:J32"/>
    <mergeCell ref="J24:J26"/>
    <mergeCell ref="L27:L28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</mergeCells>
  <hyperlinks>
    <hyperlink ref="J58:M58" r:id="rId1" display="http://www.town.ohi.fukui.jp/sypher/www/service/detail.jsp?id=1473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1"/>
  <sheetViews>
    <sheetView workbookViewId="0" topLeftCell="A26">
      <selection activeCell="J60" sqref="J60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193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68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194</v>
      </c>
      <c r="L21" s="45" t="s">
        <v>90</v>
      </c>
      <c r="M21" s="79" t="s">
        <v>90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+H57*0.063</f>
        <v>0</v>
      </c>
      <c r="L23" s="11">
        <f>+H57*0.018</f>
        <v>0</v>
      </c>
      <c r="M23" s="12">
        <f>+H57*0.018</f>
        <v>0</v>
      </c>
    </row>
    <row r="24" spans="8:13" ht="13.5" customHeight="1">
      <c r="H24" s="6"/>
      <c r="J24" s="42" t="s">
        <v>2</v>
      </c>
      <c r="K24" s="45" t="s">
        <v>152</v>
      </c>
      <c r="L24" s="45" t="s">
        <v>197</v>
      </c>
      <c r="M24" s="79" t="s">
        <v>121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+(H59+H60)*0.35</f>
        <v>0</v>
      </c>
      <c r="L26" s="11">
        <f>+(H59+H60)*0.1</f>
        <v>0</v>
      </c>
      <c r="M26" s="12">
        <f>+(H59+H60)*0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195</v>
      </c>
      <c r="L27" s="45" t="s">
        <v>155</v>
      </c>
      <c r="M27" s="79" t="s">
        <v>182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+H13*24500</f>
        <v>0</v>
      </c>
      <c r="L29" s="11">
        <f>+H13*6500</f>
        <v>0</v>
      </c>
      <c r="M29" s="12">
        <f>+H14*8500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196</v>
      </c>
      <c r="L30" s="45" t="s">
        <v>156</v>
      </c>
      <c r="M30" s="79" t="s">
        <v>172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26000</v>
      </c>
      <c r="L32" s="11">
        <v>7000</v>
      </c>
      <c r="M32" s="12">
        <v>5000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26000</v>
      </c>
      <c r="L33" s="50">
        <f>+L32+L29+L26+L23</f>
        <v>7000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5000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38000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198</v>
      </c>
    </row>
    <row r="58" spans="8:13" ht="13.5" customHeight="1">
      <c r="H58" s="6"/>
      <c r="J58" s="25" t="s">
        <v>199</v>
      </c>
      <c r="K58" s="25"/>
      <c r="L58" s="25"/>
      <c r="M58" s="25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3"/>
      <c r="K60" s="23"/>
      <c r="L60" s="23"/>
      <c r="M60" s="23"/>
    </row>
    <row r="61" spans="10:12" ht="13.5" customHeight="1">
      <c r="J61" s="2"/>
      <c r="K61" s="2"/>
      <c r="L61" s="2"/>
    </row>
  </sheetData>
  <mergeCells count="91"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  <mergeCell ref="J33:J35"/>
    <mergeCell ref="J21:J23"/>
    <mergeCell ref="L21:L22"/>
    <mergeCell ref="J27:J29"/>
    <mergeCell ref="J30:J32"/>
    <mergeCell ref="J24:J26"/>
    <mergeCell ref="L27:L28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J52:J54"/>
    <mergeCell ref="K52:M54"/>
    <mergeCell ref="K50:M51"/>
    <mergeCell ref="J42:K4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</mergeCells>
  <hyperlinks>
    <hyperlink ref="J58:M58" r:id="rId1" display="http://www.town.mihama.fukui.jp/www/service/detail.jsp?id=266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1"/>
  <sheetViews>
    <sheetView workbookViewId="0" topLeftCell="A28">
      <selection activeCell="K62" sqref="K62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186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139</v>
      </c>
      <c r="L21" s="45" t="s">
        <v>72</v>
      </c>
      <c r="M21" s="79" t="s">
        <v>61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+H57*0.055</f>
        <v>0</v>
      </c>
      <c r="L23" s="11">
        <f>+H57*0.017</f>
        <v>0</v>
      </c>
      <c r="M23" s="12">
        <f>+H57*0.016</f>
        <v>0</v>
      </c>
    </row>
    <row r="24" spans="8:13" ht="13.5" customHeight="1">
      <c r="H24" s="6"/>
      <c r="J24" s="42" t="s">
        <v>2</v>
      </c>
      <c r="K24" s="45" t="s">
        <v>187</v>
      </c>
      <c r="L24" s="45" t="s">
        <v>189</v>
      </c>
      <c r="M24" s="79" t="s">
        <v>165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+(H59+H60)*0.3</f>
        <v>0</v>
      </c>
      <c r="L26" s="11">
        <f>+(H59+H60)*0.08</f>
        <v>0</v>
      </c>
      <c r="M26" s="12">
        <f>+(H59+H60)*0.042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88</v>
      </c>
      <c r="L27" s="45" t="s">
        <v>101</v>
      </c>
      <c r="M27" s="79" t="s">
        <v>45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+H13*25000</f>
        <v>0</v>
      </c>
      <c r="L29" s="11">
        <f>+H13*7500</f>
        <v>0</v>
      </c>
      <c r="M29" s="12">
        <f>+H14*8200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188</v>
      </c>
      <c r="L30" s="45" t="s">
        <v>36</v>
      </c>
      <c r="M30" s="79" t="s">
        <v>190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24000</v>
      </c>
      <c r="L32" s="11">
        <v>6000</v>
      </c>
      <c r="M32" s="12">
        <v>4000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24000</v>
      </c>
      <c r="L33" s="50">
        <f>+L32+L29+L26+L23</f>
        <v>6000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4000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34000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192</v>
      </c>
    </row>
    <row r="58" spans="8:13" ht="13.5" customHeight="1">
      <c r="H58" s="6"/>
      <c r="J58" s="25" t="s">
        <v>191</v>
      </c>
      <c r="K58" s="25"/>
      <c r="L58" s="25"/>
      <c r="M58" s="25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3"/>
      <c r="K60" s="23"/>
      <c r="L60" s="23"/>
      <c r="M60" s="23"/>
    </row>
    <row r="61" spans="10:12" ht="13.5" customHeight="1">
      <c r="J61" s="2"/>
      <c r="K61" s="2"/>
      <c r="L61" s="2"/>
    </row>
  </sheetData>
  <mergeCells count="91">
    <mergeCell ref="J58:M5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C34:C35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B59:F59"/>
    <mergeCell ref="C54:C55"/>
    <mergeCell ref="D54:F54"/>
    <mergeCell ref="D55:F55"/>
    <mergeCell ref="D57:F57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J52:J54"/>
    <mergeCell ref="K52:M54"/>
    <mergeCell ref="K50:M51"/>
    <mergeCell ref="J42:K43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L33:L35"/>
    <mergeCell ref="J33:J35"/>
    <mergeCell ref="J21:J23"/>
    <mergeCell ref="L21:L22"/>
    <mergeCell ref="J27:J29"/>
    <mergeCell ref="J30:J32"/>
    <mergeCell ref="J24:J26"/>
    <mergeCell ref="L27:L28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</mergeCells>
  <hyperlinks>
    <hyperlink ref="J58:M58" r:id="rId1" display="http://www.town.fukui-wakasa.lg.jp/town/category/page.asp?Page=6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1"/>
  <sheetViews>
    <sheetView workbookViewId="0" topLeftCell="A1">
      <selection activeCell="K65" sqref="K65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176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142</v>
      </c>
      <c r="L21" s="45" t="s">
        <v>90</v>
      </c>
      <c r="M21" s="79" t="s">
        <v>162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+H57*0.023</f>
        <v>0</v>
      </c>
      <c r="L23" s="11">
        <f>+H57*0.018</f>
        <v>0</v>
      </c>
      <c r="M23" s="12">
        <f>+H57*0.011</f>
        <v>0</v>
      </c>
    </row>
    <row r="24" spans="8:13" ht="13.5" customHeight="1">
      <c r="H24" s="6"/>
      <c r="J24" s="42" t="s">
        <v>2</v>
      </c>
      <c r="K24" s="45" t="s">
        <v>177</v>
      </c>
      <c r="L24" s="45" t="s">
        <v>180</v>
      </c>
      <c r="M24" s="79" t="s">
        <v>181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+(H59+H60)*0.307</f>
        <v>0</v>
      </c>
      <c r="L26" s="11">
        <f>+(H59+H60)*0.113</f>
        <v>0</v>
      </c>
      <c r="M26" s="12">
        <f>+(H59+H60)*0.09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178</v>
      </c>
      <c r="L27" s="45" t="s">
        <v>104</v>
      </c>
      <c r="M27" s="79" t="s">
        <v>104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+H13*11600</f>
        <v>0</v>
      </c>
      <c r="L29" s="11">
        <f>+H13*8000</f>
        <v>0</v>
      </c>
      <c r="M29" s="12">
        <f>+H14*8000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179</v>
      </c>
      <c r="L30" s="45" t="s">
        <v>164</v>
      </c>
      <c r="M30" s="79" t="s">
        <v>183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15000</v>
      </c>
      <c r="L32" s="11">
        <v>5600</v>
      </c>
      <c r="M32" s="12">
        <v>5000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15000</v>
      </c>
      <c r="L33" s="50">
        <f>+L32+L29+L26+L23</f>
        <v>5600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5000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25600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185</v>
      </c>
    </row>
    <row r="58" spans="8:13" ht="13.5" customHeight="1">
      <c r="H58" s="6"/>
      <c r="J58" s="25" t="s">
        <v>184</v>
      </c>
      <c r="K58" s="25"/>
      <c r="L58" s="25"/>
      <c r="M58" s="25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23"/>
      <c r="K60" s="23"/>
      <c r="L60" s="23"/>
      <c r="M60" s="23"/>
    </row>
    <row r="61" spans="10:12" ht="13.5" customHeight="1">
      <c r="J61" s="2"/>
      <c r="K61" s="2"/>
      <c r="L61" s="2"/>
    </row>
  </sheetData>
  <mergeCells count="91"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  <mergeCell ref="K33:K35"/>
    <mergeCell ref="L33:L35"/>
    <mergeCell ref="J33:J35"/>
    <mergeCell ref="J21:J23"/>
    <mergeCell ref="L21:L22"/>
    <mergeCell ref="J27:J29"/>
    <mergeCell ref="J30:J32"/>
    <mergeCell ref="J24:J26"/>
    <mergeCell ref="L27:L28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J52:J54"/>
    <mergeCell ref="K52:M54"/>
    <mergeCell ref="K50:M51"/>
    <mergeCell ref="J42:K4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</mergeCells>
  <printOptions/>
  <pageMargins left="0.5" right="0.32" top="0.71" bottom="1" header="0.512" footer="0.51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62"/>
  <sheetViews>
    <sheetView workbookViewId="0" topLeftCell="A31">
      <selection activeCell="J60" sqref="J60:M60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168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139</v>
      </c>
      <c r="L21" s="45" t="s">
        <v>102</v>
      </c>
      <c r="M21" s="79" t="s">
        <v>154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+H57*0.055</f>
        <v>0</v>
      </c>
      <c r="L23" s="11">
        <f>+H57*0.013</f>
        <v>0</v>
      </c>
      <c r="M23" s="12">
        <f>+H57*0.012</f>
        <v>0</v>
      </c>
    </row>
    <row r="24" spans="8:13" ht="13.5" customHeight="1">
      <c r="H24" s="6"/>
      <c r="J24" s="42" t="s">
        <v>2</v>
      </c>
      <c r="K24" s="45" t="s">
        <v>169</v>
      </c>
      <c r="L24" s="45" t="s">
        <v>171</v>
      </c>
      <c r="M24" s="79" t="s">
        <v>131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+(H59+H60)*0.24</f>
        <v>0</v>
      </c>
      <c r="L26" s="11">
        <f>+(H59+H60)*0.026</f>
        <v>0</v>
      </c>
      <c r="M26" s="12">
        <f>+(H59+H60)*0.072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88</v>
      </c>
      <c r="L27" s="45" t="s">
        <v>163</v>
      </c>
      <c r="M27" s="79" t="s">
        <v>101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+H13*25000</f>
        <v>0</v>
      </c>
      <c r="L29" s="11">
        <f>+H13*5800</f>
        <v>0</v>
      </c>
      <c r="M29" s="12">
        <f>+H14*7500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170</v>
      </c>
      <c r="L30" s="45" t="s">
        <v>123</v>
      </c>
      <c r="M30" s="79" t="s">
        <v>172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25000</v>
      </c>
      <c r="L32" s="11">
        <v>5100</v>
      </c>
      <c r="M32" s="12">
        <v>5000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25000</v>
      </c>
      <c r="L33" s="50">
        <f>+L32+L29+L26+L23</f>
        <v>5100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5000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35100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174</v>
      </c>
    </row>
    <row r="58" spans="8:13" ht="13.5" customHeight="1">
      <c r="H58" s="6"/>
      <c r="J58" s="25" t="s">
        <v>173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175</v>
      </c>
      <c r="K60" s="25"/>
      <c r="L60" s="25"/>
      <c r="M60" s="25"/>
    </row>
    <row r="61" spans="10:12" ht="13.5" customHeight="1">
      <c r="J61" s="2"/>
      <c r="K61" s="2"/>
      <c r="L61" s="2"/>
    </row>
    <row r="62" spans="10:13" ht="13.5">
      <c r="J62" s="19"/>
      <c r="K62" s="19"/>
      <c r="L62" s="19"/>
      <c r="M62" s="19"/>
    </row>
  </sheetData>
  <mergeCells count="92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C34:C35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B59:F59"/>
    <mergeCell ref="C54:C55"/>
    <mergeCell ref="D54:F54"/>
    <mergeCell ref="D55:F55"/>
    <mergeCell ref="D57:F57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J52:J54"/>
    <mergeCell ref="K52:M54"/>
    <mergeCell ref="K50:M51"/>
    <mergeCell ref="J42:K43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J21:J23"/>
    <mergeCell ref="L21:L22"/>
    <mergeCell ref="J27:J29"/>
    <mergeCell ref="J30:J32"/>
    <mergeCell ref="J24:J26"/>
    <mergeCell ref="L27:L28"/>
    <mergeCell ref="K33:K35"/>
    <mergeCell ref="L33:L35"/>
    <mergeCell ref="J33:J35"/>
    <mergeCell ref="J60:M60"/>
    <mergeCell ref="J58:M58"/>
    <mergeCell ref="D9:I9"/>
    <mergeCell ref="J55:J56"/>
    <mergeCell ref="K55:M56"/>
    <mergeCell ref="J48:M49"/>
    <mergeCell ref="J50:J51"/>
    <mergeCell ref="L40:M41"/>
    <mergeCell ref="D17:G17"/>
    <mergeCell ref="D19:F19"/>
  </mergeCells>
  <hyperlinks>
    <hyperlink ref="J60:M60" r:id="rId1" display="http://www.town.minamiechizen.lg.jp/kurasi/101/111/p001226.html"/>
  </hyperlinks>
  <printOptions/>
  <pageMargins left="0.5" right="0.32" top="0.71" bottom="1" header="0.512" footer="0.512"/>
  <pageSetup horizontalDpi="600" verticalDpi="600" orientation="portrait" paperSize="12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62"/>
  <sheetViews>
    <sheetView workbookViewId="0" topLeftCell="A1">
      <selection activeCell="L67" sqref="L67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160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108</v>
      </c>
      <c r="L21" s="45" t="s">
        <v>162</v>
      </c>
      <c r="M21" s="79" t="s">
        <v>157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</f>
        <v>0</v>
      </c>
      <c r="L23" s="11">
        <f>+H57*0.011</f>
        <v>0</v>
      </c>
      <c r="M23" s="12">
        <f>+H57*0.007</f>
        <v>0</v>
      </c>
    </row>
    <row r="24" spans="8:13" ht="13.5" customHeight="1">
      <c r="H24" s="6"/>
      <c r="J24" s="42" t="s">
        <v>2</v>
      </c>
      <c r="K24" s="45" t="s">
        <v>161</v>
      </c>
      <c r="L24" s="45" t="s">
        <v>143</v>
      </c>
      <c r="M24" s="79" t="s">
        <v>165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+(H59+H60)*0.22</f>
        <v>0</v>
      </c>
      <c r="L26" s="11">
        <f>+(H59+H60)*0.06</f>
        <v>0</v>
      </c>
      <c r="M26" s="12">
        <f>+(H59+H60)*0.042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98</v>
      </c>
      <c r="L27" s="45" t="s">
        <v>163</v>
      </c>
      <c r="M27" s="79" t="s">
        <v>166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+H13*26000</f>
        <v>0</v>
      </c>
      <c r="L29" s="11">
        <f>+H13*5800</f>
        <v>0</v>
      </c>
      <c r="M29" s="12">
        <f>+H14*5700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89</v>
      </c>
      <c r="L30" s="45" t="s">
        <v>164</v>
      </c>
      <c r="M30" s="79" t="s">
        <v>167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23000</v>
      </c>
      <c r="L32" s="11">
        <v>5600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23000</v>
      </c>
      <c r="L33" s="50">
        <f>+L32+L29+L26+L23</f>
        <v>5600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34600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8" ht="13.5" customHeight="1">
      <c r="D57" s="56" t="s">
        <v>16</v>
      </c>
      <c r="E57" s="57"/>
      <c r="F57" s="58"/>
      <c r="H57" s="7">
        <f>+H54+H50+H46+H42+H38+H34+H30+H26+H22+H18</f>
        <v>0</v>
      </c>
    </row>
    <row r="58" spans="8:13" ht="13.5" customHeight="1">
      <c r="H58" s="6"/>
      <c r="J58" s="19"/>
      <c r="K58" s="19"/>
      <c r="L58" s="19"/>
      <c r="M58" s="19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19"/>
      <c r="K60" s="19"/>
      <c r="L60" s="19"/>
      <c r="M60" s="19"/>
    </row>
    <row r="61" spans="10:12" ht="13.5" customHeight="1">
      <c r="J61" s="2"/>
      <c r="K61" s="2"/>
      <c r="L61" s="2"/>
    </row>
    <row r="62" spans="10:13" ht="13.5">
      <c r="J62" s="19"/>
      <c r="K62" s="19"/>
      <c r="L62" s="19"/>
      <c r="M62" s="19"/>
    </row>
  </sheetData>
  <mergeCells count="90"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K33:K35"/>
    <mergeCell ref="L33:L35"/>
    <mergeCell ref="J21:J23"/>
    <mergeCell ref="L21:L22"/>
    <mergeCell ref="J27:J29"/>
    <mergeCell ref="J30:J32"/>
    <mergeCell ref="J33:J35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J52:J54"/>
    <mergeCell ref="K52:M54"/>
    <mergeCell ref="K50:M51"/>
    <mergeCell ref="J42:K4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</mergeCells>
  <printOptions/>
  <pageMargins left="0.5" right="0.32" top="0.71" bottom="1" header="0.512" footer="0.51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62"/>
  <sheetViews>
    <sheetView workbookViewId="0" topLeftCell="A10">
      <selection activeCell="L68" sqref="L68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150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151</v>
      </c>
      <c r="L21" s="45" t="s">
        <v>154</v>
      </c>
      <c r="M21" s="79" t="s">
        <v>157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+H57*0.039</f>
        <v>0</v>
      </c>
      <c r="L23" s="11">
        <f>+H57*0.012</f>
        <v>0</v>
      </c>
      <c r="M23" s="12">
        <f>+H57*0.007</f>
        <v>0</v>
      </c>
    </row>
    <row r="24" spans="8:13" ht="13.5" customHeight="1">
      <c r="H24" s="6"/>
      <c r="J24" s="42" t="s">
        <v>2</v>
      </c>
      <c r="K24" s="45" t="s">
        <v>152</v>
      </c>
      <c r="L24" s="45" t="s">
        <v>58</v>
      </c>
      <c r="M24" s="79" t="s">
        <v>158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+(H59+H60)*0.35</f>
        <v>0</v>
      </c>
      <c r="L26" s="11">
        <f>+(H59+H60)*0.16</f>
        <v>0</v>
      </c>
      <c r="M26" s="12">
        <f>+(H59+H60)*0.08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153</v>
      </c>
      <c r="L27" s="45" t="s">
        <v>155</v>
      </c>
      <c r="M27" s="79" t="s">
        <v>155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+H13*19000</f>
        <v>0</v>
      </c>
      <c r="L29" s="11">
        <f>+H13*6500</f>
        <v>0</v>
      </c>
      <c r="M29" s="12">
        <f>+H14*6500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141</v>
      </c>
      <c r="L30" s="45" t="s">
        <v>156</v>
      </c>
      <c r="M30" s="79" t="s">
        <v>159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22000</v>
      </c>
      <c r="L32" s="11">
        <v>7000</v>
      </c>
      <c r="M32" s="12">
        <v>6800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22000</v>
      </c>
      <c r="L33" s="50">
        <f>+L32+L29+L26+L23</f>
        <v>7000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6800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35800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8" ht="13.5" customHeight="1">
      <c r="D57" s="56" t="s">
        <v>16</v>
      </c>
      <c r="E57" s="57"/>
      <c r="F57" s="58"/>
      <c r="H57" s="7">
        <f>+H54+H50+H46+H42+H38+H34+H30+H26+H22+H18</f>
        <v>0</v>
      </c>
    </row>
    <row r="58" spans="8:13" ht="13.5" customHeight="1">
      <c r="H58" s="6"/>
      <c r="J58" s="19"/>
      <c r="K58" s="19"/>
      <c r="L58" s="19"/>
      <c r="M58" s="19"/>
    </row>
    <row r="59" spans="2:9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</row>
    <row r="60" spans="7:13" ht="13.5" customHeight="1">
      <c r="G60" s="5" t="s">
        <v>10</v>
      </c>
      <c r="H60" s="7"/>
      <c r="I60" t="s">
        <v>19</v>
      </c>
      <c r="J60" s="19"/>
      <c r="K60" s="19"/>
      <c r="L60" s="19"/>
      <c r="M60" s="19"/>
    </row>
    <row r="61" spans="10:12" ht="13.5" customHeight="1">
      <c r="J61" s="2"/>
      <c r="K61" s="2"/>
      <c r="L61" s="2"/>
    </row>
    <row r="62" spans="10:13" ht="13.5">
      <c r="J62" s="19"/>
      <c r="K62" s="19"/>
      <c r="L62" s="19"/>
      <c r="M62" s="19"/>
    </row>
  </sheetData>
  <mergeCells count="90"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K33:K35"/>
    <mergeCell ref="L33:L35"/>
    <mergeCell ref="J21:J23"/>
    <mergeCell ref="L21:L22"/>
    <mergeCell ref="J27:J29"/>
    <mergeCell ref="J30:J32"/>
    <mergeCell ref="J33:J35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J52:J54"/>
    <mergeCell ref="K52:M54"/>
    <mergeCell ref="K50:M51"/>
    <mergeCell ref="J42:K43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B59:F59"/>
    <mergeCell ref="C54:C55"/>
    <mergeCell ref="D54:F54"/>
    <mergeCell ref="D55:F55"/>
    <mergeCell ref="D57:F57"/>
    <mergeCell ref="D27:F27"/>
    <mergeCell ref="D30:F30"/>
    <mergeCell ref="D31:F31"/>
    <mergeCell ref="D53:G53"/>
    <mergeCell ref="D45:G45"/>
    <mergeCell ref="D49:G49"/>
    <mergeCell ref="D42:F42"/>
    <mergeCell ref="D43:F43"/>
    <mergeCell ref="D37:G37"/>
    <mergeCell ref="D29:G29"/>
    <mergeCell ref="C46:C47"/>
    <mergeCell ref="C30:C31"/>
    <mergeCell ref="C26:C27"/>
    <mergeCell ref="C38:C39"/>
    <mergeCell ref="C34:C35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</mergeCells>
  <printOptions/>
  <pageMargins left="0.5" right="0.32" top="0.71" bottom="1" header="0.512" footer="0.51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62"/>
  <sheetViews>
    <sheetView workbookViewId="0" topLeftCell="A28">
      <selection activeCell="J59" sqref="J59:M62"/>
    </sheetView>
  </sheetViews>
  <sheetFormatPr defaultColWidth="9.00390625" defaultRowHeight="13.5"/>
  <cols>
    <col min="3" max="3" width="3.875" style="0" customWidth="1"/>
    <col min="8" max="8" width="9.875" style="0" bestFit="1" customWidth="1"/>
    <col min="10" max="10" width="14.125" style="0" customWidth="1"/>
    <col min="11" max="13" width="12.625" style="0" customWidth="1"/>
    <col min="14" max="14" width="24.625" style="0" customWidth="1"/>
  </cols>
  <sheetData>
    <row r="1" ht="13.5" customHeight="1"/>
    <row r="2" spans="2:13" ht="13.5" customHeight="1">
      <c r="B2" s="71" t="s">
        <v>138</v>
      </c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</row>
    <row r="3" spans="2:13" ht="13.5" customHeight="1">
      <c r="B3" s="71"/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</row>
    <row r="4" ht="13.5" customHeight="1"/>
    <row r="5" ht="13.5" customHeight="1"/>
    <row r="6" spans="4:10" ht="13.5" customHeight="1">
      <c r="D6" s="76" t="s">
        <v>4</v>
      </c>
      <c r="E6" s="77"/>
      <c r="F6" s="77"/>
      <c r="G6" s="77"/>
      <c r="H6" s="77"/>
      <c r="I6" s="78"/>
      <c r="J6" s="3"/>
    </row>
    <row r="7" spans="4:10" ht="13.5" customHeight="1">
      <c r="D7" s="74" t="s">
        <v>5</v>
      </c>
      <c r="E7" s="75"/>
      <c r="F7" s="75"/>
      <c r="G7" s="75"/>
      <c r="H7" s="75"/>
      <c r="I7" s="59"/>
      <c r="J7" s="3"/>
    </row>
    <row r="8" spans="4:10" ht="13.5" customHeight="1">
      <c r="D8" s="74" t="s">
        <v>6</v>
      </c>
      <c r="E8" s="75"/>
      <c r="F8" s="75"/>
      <c r="G8" s="75"/>
      <c r="H8" s="75"/>
      <c r="I8" s="59"/>
      <c r="J8" s="3"/>
    </row>
    <row r="9" spans="4:10" ht="13.5" customHeight="1">
      <c r="D9" s="26" t="s">
        <v>7</v>
      </c>
      <c r="E9" s="27"/>
      <c r="F9" s="27"/>
      <c r="G9" s="27"/>
      <c r="H9" s="27"/>
      <c r="I9" s="28"/>
      <c r="J9" s="3"/>
    </row>
    <row r="10" spans="4:10" ht="13.5" customHeight="1">
      <c r="D10" s="3"/>
      <c r="E10" s="3"/>
      <c r="F10" s="3"/>
      <c r="G10" s="3"/>
      <c r="H10" s="3"/>
      <c r="I10" s="3"/>
      <c r="J10" s="3"/>
    </row>
    <row r="11" spans="2:9" ht="13.5" customHeight="1">
      <c r="B11" t="s">
        <v>22</v>
      </c>
      <c r="D11" s="3"/>
      <c r="E11" s="3"/>
      <c r="F11" s="3"/>
      <c r="G11" s="3"/>
      <c r="I11" s="3"/>
    </row>
    <row r="12" ht="13.5" customHeight="1"/>
    <row r="13" spans="2:8" ht="13.5" customHeight="1">
      <c r="B13" s="72" t="s">
        <v>11</v>
      </c>
      <c r="C13" s="72"/>
      <c r="D13" s="72"/>
      <c r="E13" s="72"/>
      <c r="G13" s="5" t="s">
        <v>10</v>
      </c>
      <c r="H13" s="4"/>
    </row>
    <row r="14" spans="2:8" ht="13.5" customHeight="1">
      <c r="B14" s="72" t="s">
        <v>38</v>
      </c>
      <c r="C14" s="72"/>
      <c r="D14" s="72"/>
      <c r="E14" s="72"/>
      <c r="G14" s="5" t="s">
        <v>10</v>
      </c>
      <c r="H14" s="4"/>
    </row>
    <row r="15" ht="13.5" customHeight="1"/>
    <row r="16" spans="2:12" ht="13.5" customHeight="1">
      <c r="B16" s="72" t="s">
        <v>39</v>
      </c>
      <c r="C16" s="72"/>
      <c r="D16" s="72"/>
      <c r="E16" s="72"/>
      <c r="F16" s="72"/>
      <c r="G16" s="72"/>
      <c r="H16" s="73" t="s">
        <v>53</v>
      </c>
      <c r="I16" s="72"/>
      <c r="J16" s="72"/>
      <c r="K16" s="72"/>
      <c r="L16" s="72"/>
    </row>
    <row r="17" spans="3:14" ht="13.5" customHeight="1">
      <c r="C17" s="1"/>
      <c r="D17" s="38" t="s">
        <v>9</v>
      </c>
      <c r="E17" s="38"/>
      <c r="F17" s="38"/>
      <c r="G17" s="38"/>
      <c r="H17" s="73" t="s">
        <v>56</v>
      </c>
      <c r="I17" s="72"/>
      <c r="J17" s="72"/>
      <c r="K17" s="72"/>
      <c r="L17" s="72"/>
      <c r="M17" s="2"/>
      <c r="N17" s="2"/>
    </row>
    <row r="18" spans="3:12" ht="13.5" customHeight="1" thickBot="1">
      <c r="C18" s="59">
        <v>1</v>
      </c>
      <c r="D18" s="56" t="s">
        <v>81</v>
      </c>
      <c r="E18" s="57"/>
      <c r="F18" s="58"/>
      <c r="G18" s="5" t="s">
        <v>10</v>
      </c>
      <c r="H18" s="7"/>
      <c r="J18" s="90" t="s">
        <v>50</v>
      </c>
      <c r="K18" s="90"/>
      <c r="L18" s="91"/>
    </row>
    <row r="19" spans="3:13" ht="13.5" customHeight="1">
      <c r="C19" s="59"/>
      <c r="D19" s="39" t="s">
        <v>8</v>
      </c>
      <c r="E19" s="40"/>
      <c r="F19" s="41"/>
      <c r="G19" s="5" t="s">
        <v>10</v>
      </c>
      <c r="H19" s="7"/>
      <c r="J19" s="81"/>
      <c r="K19" s="86" t="s">
        <v>12</v>
      </c>
      <c r="L19" s="86" t="s">
        <v>13</v>
      </c>
      <c r="M19" s="88" t="s">
        <v>49</v>
      </c>
    </row>
    <row r="20" spans="3:13" ht="13.5" customHeight="1">
      <c r="C20" s="1"/>
      <c r="H20" s="6"/>
      <c r="I20" s="13"/>
      <c r="J20" s="82"/>
      <c r="K20" s="87"/>
      <c r="L20" s="87"/>
      <c r="M20" s="89"/>
    </row>
    <row r="21" spans="3:13" ht="13.5" customHeight="1">
      <c r="C21" s="1"/>
      <c r="D21" s="38" t="s">
        <v>9</v>
      </c>
      <c r="E21" s="38"/>
      <c r="F21" s="38"/>
      <c r="G21" s="38"/>
      <c r="H21" s="6"/>
      <c r="J21" s="42" t="s">
        <v>1</v>
      </c>
      <c r="K21" s="45" t="s">
        <v>139</v>
      </c>
      <c r="L21" s="45" t="s">
        <v>142</v>
      </c>
      <c r="M21" s="79" t="s">
        <v>90</v>
      </c>
    </row>
    <row r="22" spans="3:13" ht="13.5" customHeight="1">
      <c r="C22" s="59">
        <v>2</v>
      </c>
      <c r="D22" s="56" t="s">
        <v>81</v>
      </c>
      <c r="E22" s="57"/>
      <c r="F22" s="58"/>
      <c r="G22" s="5" t="s">
        <v>10</v>
      </c>
      <c r="H22" s="7"/>
      <c r="J22" s="43"/>
      <c r="K22" s="46"/>
      <c r="L22" s="46"/>
      <c r="M22" s="80"/>
    </row>
    <row r="23" spans="3:13" ht="13.5" customHeight="1">
      <c r="C23" s="59"/>
      <c r="D23" s="39" t="s">
        <v>8</v>
      </c>
      <c r="E23" s="40"/>
      <c r="F23" s="41"/>
      <c r="G23" s="5" t="s">
        <v>10</v>
      </c>
      <c r="H23" s="7"/>
      <c r="J23" s="44"/>
      <c r="K23" s="10">
        <f>+H57*0.055</f>
        <v>0</v>
      </c>
      <c r="L23" s="11">
        <f>+H57*0.023</f>
        <v>0</v>
      </c>
      <c r="M23" s="12">
        <f>+H57*0.018</f>
        <v>0</v>
      </c>
    </row>
    <row r="24" spans="8:13" ht="13.5" customHeight="1">
      <c r="H24" s="6"/>
      <c r="J24" s="42" t="s">
        <v>2</v>
      </c>
      <c r="K24" s="45" t="s">
        <v>109</v>
      </c>
      <c r="L24" s="45" t="s">
        <v>143</v>
      </c>
      <c r="M24" s="79" t="s">
        <v>62</v>
      </c>
    </row>
    <row r="25" spans="3:13" ht="13.5" customHeight="1">
      <c r="C25" s="1"/>
      <c r="D25" s="38" t="s">
        <v>9</v>
      </c>
      <c r="E25" s="38"/>
      <c r="F25" s="38"/>
      <c r="G25" s="38"/>
      <c r="H25" s="6"/>
      <c r="J25" s="43"/>
      <c r="K25" s="46"/>
      <c r="L25" s="46"/>
      <c r="M25" s="80"/>
    </row>
    <row r="26" spans="3:13" ht="13.5" customHeight="1">
      <c r="C26" s="59">
        <v>3</v>
      </c>
      <c r="D26" s="56" t="s">
        <v>81</v>
      </c>
      <c r="E26" s="57"/>
      <c r="F26" s="58"/>
      <c r="G26" s="5" t="s">
        <v>10</v>
      </c>
      <c r="H26" s="7"/>
      <c r="J26" s="44"/>
      <c r="K26" s="10">
        <f>+(H59+H60)*0.18</f>
        <v>0</v>
      </c>
      <c r="L26" s="11">
        <f>+(H59+H60)*0.06</f>
        <v>0</v>
      </c>
      <c r="M26" s="12">
        <f>+(H59+H60)*0.04</f>
        <v>0</v>
      </c>
    </row>
    <row r="27" spans="3:13" ht="13.5" customHeight="1">
      <c r="C27" s="59"/>
      <c r="D27" s="39" t="s">
        <v>8</v>
      </c>
      <c r="E27" s="40"/>
      <c r="F27" s="41"/>
      <c r="G27" s="5" t="s">
        <v>10</v>
      </c>
      <c r="H27" s="7"/>
      <c r="J27" s="42" t="s">
        <v>3</v>
      </c>
      <c r="K27" s="45" t="s">
        <v>140</v>
      </c>
      <c r="L27" s="45" t="s">
        <v>144</v>
      </c>
      <c r="M27" s="79" t="s">
        <v>73</v>
      </c>
    </row>
    <row r="28" spans="8:13" ht="13.5" customHeight="1">
      <c r="H28" s="6"/>
      <c r="J28" s="43"/>
      <c r="K28" s="46"/>
      <c r="L28" s="46"/>
      <c r="M28" s="80"/>
    </row>
    <row r="29" spans="3:13" ht="13.5" customHeight="1">
      <c r="C29" s="1"/>
      <c r="D29" s="38" t="s">
        <v>9</v>
      </c>
      <c r="E29" s="38"/>
      <c r="F29" s="38"/>
      <c r="G29" s="38"/>
      <c r="H29" s="6"/>
      <c r="J29" s="44"/>
      <c r="K29" s="10">
        <f>+H13*27200</f>
        <v>0</v>
      </c>
      <c r="L29" s="11">
        <f>+H13*6400</f>
        <v>0</v>
      </c>
      <c r="M29" s="12">
        <f>+H14*7200</f>
        <v>0</v>
      </c>
    </row>
    <row r="30" spans="3:13" ht="13.5" customHeight="1">
      <c r="C30" s="59">
        <v>4</v>
      </c>
      <c r="D30" s="56" t="s">
        <v>81</v>
      </c>
      <c r="E30" s="57"/>
      <c r="F30" s="58"/>
      <c r="G30" s="5" t="s">
        <v>10</v>
      </c>
      <c r="H30" s="7"/>
      <c r="J30" s="42" t="s">
        <v>14</v>
      </c>
      <c r="K30" s="45" t="s">
        <v>141</v>
      </c>
      <c r="L30" s="45" t="s">
        <v>64</v>
      </c>
      <c r="M30" s="79" t="s">
        <v>36</v>
      </c>
    </row>
    <row r="31" spans="3:13" ht="13.5" customHeight="1">
      <c r="C31" s="59"/>
      <c r="D31" s="39" t="s">
        <v>8</v>
      </c>
      <c r="E31" s="40"/>
      <c r="F31" s="41"/>
      <c r="G31" s="5" t="s">
        <v>10</v>
      </c>
      <c r="H31" s="7"/>
      <c r="J31" s="43"/>
      <c r="K31" s="46"/>
      <c r="L31" s="46"/>
      <c r="M31" s="80"/>
    </row>
    <row r="32" spans="8:13" ht="13.5" customHeight="1">
      <c r="H32" s="6"/>
      <c r="J32" s="44"/>
      <c r="K32" s="10">
        <v>22000</v>
      </c>
      <c r="L32" s="11">
        <v>4800</v>
      </c>
      <c r="M32" s="12">
        <v>6000</v>
      </c>
    </row>
    <row r="33" spans="3:13" ht="13.5" customHeight="1">
      <c r="C33" s="1"/>
      <c r="D33" s="38" t="s">
        <v>9</v>
      </c>
      <c r="E33" s="38"/>
      <c r="F33" s="38"/>
      <c r="G33" s="38"/>
      <c r="H33" s="6"/>
      <c r="J33" s="53" t="s">
        <v>21</v>
      </c>
      <c r="K33" s="47">
        <f>+K32+K29+K26+K23</f>
        <v>22000</v>
      </c>
      <c r="L33" s="50">
        <f>+L32+L29+L26+L23</f>
        <v>4800</v>
      </c>
      <c r="M33" s="17" t="s">
        <v>67</v>
      </c>
    </row>
    <row r="34" spans="3:13" ht="13.5" customHeight="1">
      <c r="C34" s="59">
        <v>5</v>
      </c>
      <c r="D34" s="56" t="s">
        <v>81</v>
      </c>
      <c r="E34" s="57"/>
      <c r="F34" s="58"/>
      <c r="G34" s="5" t="s">
        <v>10</v>
      </c>
      <c r="H34" s="7"/>
      <c r="J34" s="54"/>
      <c r="K34" s="48"/>
      <c r="L34" s="51"/>
      <c r="M34" s="16">
        <f>+M32+M29+M26+M23</f>
        <v>6000</v>
      </c>
    </row>
    <row r="35" spans="3:13" ht="13.5" customHeight="1" thickBot="1">
      <c r="C35" s="59"/>
      <c r="D35" s="39" t="s">
        <v>8</v>
      </c>
      <c r="E35" s="40"/>
      <c r="F35" s="41"/>
      <c r="G35" s="5" t="s">
        <v>10</v>
      </c>
      <c r="H35" s="7"/>
      <c r="J35" s="55"/>
      <c r="K35" s="49"/>
      <c r="L35" s="52"/>
      <c r="M35" s="15"/>
    </row>
    <row r="36" spans="8:13" ht="13.5" customHeight="1">
      <c r="H36" s="6"/>
      <c r="J36" s="8" t="s">
        <v>15</v>
      </c>
      <c r="K36" s="9">
        <v>510000</v>
      </c>
      <c r="L36" s="9">
        <v>140000</v>
      </c>
      <c r="M36" s="9">
        <v>120000</v>
      </c>
    </row>
    <row r="37" spans="3:13" ht="13.5" customHeight="1">
      <c r="C37" s="1"/>
      <c r="D37" s="38" t="s">
        <v>9</v>
      </c>
      <c r="E37" s="38"/>
      <c r="F37" s="38"/>
      <c r="G37" s="38"/>
      <c r="H37" s="6"/>
      <c r="J37" s="8"/>
      <c r="K37" s="8"/>
      <c r="L37" s="8"/>
      <c r="M37" s="8"/>
    </row>
    <row r="38" spans="3:13" ht="13.5" customHeight="1">
      <c r="C38" s="59">
        <v>6</v>
      </c>
      <c r="D38" s="56" t="s">
        <v>81</v>
      </c>
      <c r="E38" s="57"/>
      <c r="F38" s="58"/>
      <c r="G38" s="5" t="s">
        <v>10</v>
      </c>
      <c r="H38" s="7"/>
      <c r="J38" s="96" t="s">
        <v>48</v>
      </c>
      <c r="K38" s="96"/>
      <c r="L38" s="96"/>
      <c r="M38" s="96"/>
    </row>
    <row r="39" spans="3:13" ht="13.5" customHeight="1" thickBot="1">
      <c r="C39" s="59"/>
      <c r="D39" s="39" t="s">
        <v>8</v>
      </c>
      <c r="E39" s="40"/>
      <c r="F39" s="41"/>
      <c r="G39" s="5" t="s">
        <v>10</v>
      </c>
      <c r="H39" s="7"/>
      <c r="J39" s="96"/>
      <c r="K39" s="96"/>
      <c r="L39" s="96"/>
      <c r="M39" s="96"/>
    </row>
    <row r="40" spans="8:13" ht="13.5" customHeight="1">
      <c r="H40" s="6"/>
      <c r="J40" s="68" t="s">
        <v>51</v>
      </c>
      <c r="K40" s="69"/>
      <c r="L40" s="34">
        <f>+K33+L33+M34</f>
        <v>32800</v>
      </c>
      <c r="M40" s="35"/>
    </row>
    <row r="41" spans="3:13" ht="13.5" customHeight="1">
      <c r="C41" s="1"/>
      <c r="D41" s="38" t="s">
        <v>9</v>
      </c>
      <c r="E41" s="38"/>
      <c r="F41" s="38"/>
      <c r="G41" s="38"/>
      <c r="H41" s="6"/>
      <c r="J41" s="64"/>
      <c r="K41" s="65"/>
      <c r="L41" s="36"/>
      <c r="M41" s="37"/>
    </row>
    <row r="42" spans="3:13" ht="13.5" customHeight="1">
      <c r="C42" s="59">
        <v>7</v>
      </c>
      <c r="D42" s="56" t="s">
        <v>81</v>
      </c>
      <c r="E42" s="57"/>
      <c r="F42" s="58"/>
      <c r="G42" s="5" t="s">
        <v>10</v>
      </c>
      <c r="H42" s="7"/>
      <c r="J42" s="64" t="s">
        <v>0</v>
      </c>
      <c r="K42" s="65"/>
      <c r="L42" s="92" t="e">
        <f>+L40/H57</f>
        <v>#DIV/0!</v>
      </c>
      <c r="M42" s="93"/>
    </row>
    <row r="43" spans="3:13" ht="13.5" customHeight="1" thickBot="1">
      <c r="C43" s="59"/>
      <c r="D43" s="39" t="s">
        <v>8</v>
      </c>
      <c r="E43" s="40"/>
      <c r="F43" s="41"/>
      <c r="G43" s="5" t="s">
        <v>10</v>
      </c>
      <c r="H43" s="7"/>
      <c r="J43" s="66"/>
      <c r="K43" s="67"/>
      <c r="L43" s="94"/>
      <c r="M43" s="95"/>
    </row>
    <row r="44" spans="8:13" ht="13.5" customHeight="1">
      <c r="H44" s="6"/>
      <c r="J44" s="83" t="s">
        <v>54</v>
      </c>
      <c r="K44" s="84"/>
      <c r="L44" s="84"/>
      <c r="M44" s="84"/>
    </row>
    <row r="45" spans="3:13" ht="13.5" customHeight="1">
      <c r="C45" s="1"/>
      <c r="D45" s="38" t="s">
        <v>9</v>
      </c>
      <c r="E45" s="38"/>
      <c r="F45" s="38"/>
      <c r="G45" s="38"/>
      <c r="H45" s="6"/>
      <c r="J45" s="85"/>
      <c r="K45" s="85"/>
      <c r="L45" s="85"/>
      <c r="M45" s="85"/>
    </row>
    <row r="46" spans="3:13" ht="13.5" customHeight="1">
      <c r="C46" s="59">
        <v>8</v>
      </c>
      <c r="D46" s="56" t="s">
        <v>81</v>
      </c>
      <c r="E46" s="57"/>
      <c r="F46" s="58"/>
      <c r="G46" s="5" t="s">
        <v>10</v>
      </c>
      <c r="H46" s="7"/>
      <c r="J46" s="85" t="s">
        <v>55</v>
      </c>
      <c r="K46" s="85"/>
      <c r="L46" s="85"/>
      <c r="M46" s="85"/>
    </row>
    <row r="47" spans="3:13" ht="13.5" customHeight="1">
      <c r="C47" s="59"/>
      <c r="D47" s="39" t="s">
        <v>8</v>
      </c>
      <c r="E47" s="40"/>
      <c r="F47" s="41"/>
      <c r="G47" s="5" t="s">
        <v>10</v>
      </c>
      <c r="H47" s="7"/>
      <c r="J47" s="14"/>
      <c r="K47" s="14"/>
      <c r="L47" s="14"/>
      <c r="M47" s="14"/>
    </row>
    <row r="48" spans="8:13" ht="13.5" customHeight="1">
      <c r="H48" s="6"/>
      <c r="J48" s="22" t="s">
        <v>23</v>
      </c>
      <c r="K48" s="22"/>
      <c r="L48" s="22"/>
      <c r="M48" s="22"/>
    </row>
    <row r="49" spans="3:13" ht="13.5" customHeight="1" thickBot="1">
      <c r="C49" s="1"/>
      <c r="D49" s="38" t="s">
        <v>9</v>
      </c>
      <c r="E49" s="38"/>
      <c r="F49" s="38"/>
      <c r="G49" s="38"/>
      <c r="H49" s="6"/>
      <c r="J49" s="22"/>
      <c r="K49" s="22"/>
      <c r="L49" s="22"/>
      <c r="M49" s="22"/>
    </row>
    <row r="50" spans="3:13" ht="13.5" customHeight="1">
      <c r="C50" s="59">
        <v>9</v>
      </c>
      <c r="D50" s="56" t="s">
        <v>81</v>
      </c>
      <c r="E50" s="57"/>
      <c r="F50" s="58"/>
      <c r="G50" s="5" t="s">
        <v>10</v>
      </c>
      <c r="H50" s="7"/>
      <c r="J50" s="32" t="s">
        <v>24</v>
      </c>
      <c r="K50" s="62" t="s">
        <v>25</v>
      </c>
      <c r="L50" s="62"/>
      <c r="M50" s="63"/>
    </row>
    <row r="51" spans="3:13" ht="13.5" customHeight="1">
      <c r="C51" s="59"/>
      <c r="D51" s="39" t="s">
        <v>8</v>
      </c>
      <c r="E51" s="40"/>
      <c r="F51" s="41"/>
      <c r="G51" s="5" t="s">
        <v>10</v>
      </c>
      <c r="H51" s="7"/>
      <c r="J51" s="33"/>
      <c r="K51" s="31"/>
      <c r="L51" s="31"/>
      <c r="M51" s="24"/>
    </row>
    <row r="52" spans="8:13" ht="13.5" customHeight="1">
      <c r="H52" s="6"/>
      <c r="J52" s="33" t="s">
        <v>26</v>
      </c>
      <c r="K52" s="31" t="s">
        <v>27</v>
      </c>
      <c r="L52" s="31"/>
      <c r="M52" s="24"/>
    </row>
    <row r="53" spans="3:13" ht="13.5" customHeight="1">
      <c r="C53" s="1"/>
      <c r="D53" s="38" t="s">
        <v>9</v>
      </c>
      <c r="E53" s="38"/>
      <c r="F53" s="38"/>
      <c r="G53" s="38"/>
      <c r="H53" s="6"/>
      <c r="J53" s="33"/>
      <c r="K53" s="31"/>
      <c r="L53" s="31"/>
      <c r="M53" s="24"/>
    </row>
    <row r="54" spans="3:13" ht="13.5" customHeight="1">
      <c r="C54" s="59">
        <v>10</v>
      </c>
      <c r="D54" s="56" t="s">
        <v>81</v>
      </c>
      <c r="E54" s="57"/>
      <c r="F54" s="58"/>
      <c r="G54" s="5" t="s">
        <v>10</v>
      </c>
      <c r="H54" s="7"/>
      <c r="J54" s="33"/>
      <c r="K54" s="60"/>
      <c r="L54" s="60"/>
      <c r="M54" s="61"/>
    </row>
    <row r="55" spans="3:13" ht="13.5" customHeight="1">
      <c r="C55" s="59"/>
      <c r="D55" s="39" t="s">
        <v>8</v>
      </c>
      <c r="E55" s="40"/>
      <c r="F55" s="41"/>
      <c r="G55" s="5" t="s">
        <v>10</v>
      </c>
      <c r="H55" s="7"/>
      <c r="J55" s="29" t="s">
        <v>28</v>
      </c>
      <c r="K55" s="31" t="s">
        <v>29</v>
      </c>
      <c r="L55" s="31"/>
      <c r="M55" s="24"/>
    </row>
    <row r="56" spans="8:13" ht="13.5" customHeight="1" thickBot="1">
      <c r="H56" s="6"/>
      <c r="J56" s="30"/>
      <c r="K56" s="20"/>
      <c r="L56" s="20"/>
      <c r="M56" s="21"/>
    </row>
    <row r="57" spans="4:10" ht="13.5" customHeight="1">
      <c r="D57" s="56" t="s">
        <v>16</v>
      </c>
      <c r="E57" s="57"/>
      <c r="F57" s="58"/>
      <c r="H57" s="7">
        <f>+H54+H50+H46+H42+H38+H34+H30+H26+H22+H18</f>
        <v>0</v>
      </c>
      <c r="J57" t="s">
        <v>145</v>
      </c>
    </row>
    <row r="58" spans="8:13" ht="13.5" customHeight="1">
      <c r="H58" s="6"/>
      <c r="J58" s="25" t="s">
        <v>146</v>
      </c>
      <c r="K58" s="25"/>
      <c r="L58" s="25"/>
      <c r="M58" s="25"/>
    </row>
    <row r="59" spans="2:10" ht="13.5" customHeight="1">
      <c r="B59" s="70" t="s">
        <v>82</v>
      </c>
      <c r="C59" s="70"/>
      <c r="D59" s="70"/>
      <c r="E59" s="70"/>
      <c r="F59" s="70"/>
      <c r="G59" s="5" t="s">
        <v>10</v>
      </c>
      <c r="H59" s="7"/>
      <c r="I59" t="s">
        <v>18</v>
      </c>
      <c r="J59" t="s">
        <v>32</v>
      </c>
    </row>
    <row r="60" spans="7:13" ht="13.5" customHeight="1">
      <c r="G60" s="5" t="s">
        <v>10</v>
      </c>
      <c r="H60" s="7"/>
      <c r="I60" t="s">
        <v>19</v>
      </c>
      <c r="J60" s="25" t="s">
        <v>149</v>
      </c>
      <c r="K60" s="25"/>
      <c r="L60" s="25"/>
      <c r="M60" s="25"/>
    </row>
    <row r="61" spans="10:12" ht="13.5" customHeight="1">
      <c r="J61" s="72" t="s">
        <v>148</v>
      </c>
      <c r="K61" s="72"/>
      <c r="L61" s="72"/>
    </row>
    <row r="62" spans="10:13" ht="13.5">
      <c r="J62" s="25" t="s">
        <v>147</v>
      </c>
      <c r="K62" s="25"/>
      <c r="L62" s="25"/>
      <c r="M62" s="25"/>
    </row>
  </sheetData>
  <mergeCells count="94">
    <mergeCell ref="J19:J20"/>
    <mergeCell ref="J44:M45"/>
    <mergeCell ref="H16:L16"/>
    <mergeCell ref="J46:M46"/>
    <mergeCell ref="K19:K20"/>
    <mergeCell ref="L19:L20"/>
    <mergeCell ref="M19:M20"/>
    <mergeCell ref="J18:L18"/>
    <mergeCell ref="L42:M43"/>
    <mergeCell ref="J38:M39"/>
    <mergeCell ref="M30:M31"/>
    <mergeCell ref="M21:M22"/>
    <mergeCell ref="K24:K25"/>
    <mergeCell ref="L24:L25"/>
    <mergeCell ref="M24:M25"/>
    <mergeCell ref="K27:K28"/>
    <mergeCell ref="K30:K31"/>
    <mergeCell ref="L30:L31"/>
    <mergeCell ref="M27:M28"/>
    <mergeCell ref="B2:M3"/>
    <mergeCell ref="B13:E13"/>
    <mergeCell ref="B16:G16"/>
    <mergeCell ref="D21:G21"/>
    <mergeCell ref="C18:C19"/>
    <mergeCell ref="H17:L17"/>
    <mergeCell ref="B14:E14"/>
    <mergeCell ref="D8:I8"/>
    <mergeCell ref="D7:I7"/>
    <mergeCell ref="D6:I6"/>
    <mergeCell ref="C46:C47"/>
    <mergeCell ref="C30:C31"/>
    <mergeCell ref="C26:C27"/>
    <mergeCell ref="C38:C39"/>
    <mergeCell ref="C34:C35"/>
    <mergeCell ref="D27:F27"/>
    <mergeCell ref="D30:F30"/>
    <mergeCell ref="D31:F31"/>
    <mergeCell ref="D53:G53"/>
    <mergeCell ref="D45:G45"/>
    <mergeCell ref="D49:G49"/>
    <mergeCell ref="D42:F42"/>
    <mergeCell ref="D43:F43"/>
    <mergeCell ref="B59:F59"/>
    <mergeCell ref="C54:C55"/>
    <mergeCell ref="D54:F54"/>
    <mergeCell ref="D55:F55"/>
    <mergeCell ref="D57:F57"/>
    <mergeCell ref="J40:K41"/>
    <mergeCell ref="D38:F38"/>
    <mergeCell ref="K21:K22"/>
    <mergeCell ref="D39:F39"/>
    <mergeCell ref="D33:G33"/>
    <mergeCell ref="D34:F34"/>
    <mergeCell ref="D35:F35"/>
    <mergeCell ref="D25:G25"/>
    <mergeCell ref="D26:F26"/>
    <mergeCell ref="D41:G41"/>
    <mergeCell ref="J52:J54"/>
    <mergeCell ref="K52:M54"/>
    <mergeCell ref="K50:M51"/>
    <mergeCell ref="J42:K43"/>
    <mergeCell ref="D18:F18"/>
    <mergeCell ref="C50:C51"/>
    <mergeCell ref="C42:C43"/>
    <mergeCell ref="D51:F51"/>
    <mergeCell ref="D46:F46"/>
    <mergeCell ref="D47:F47"/>
    <mergeCell ref="C22:C23"/>
    <mergeCell ref="D22:F22"/>
    <mergeCell ref="D23:F23"/>
    <mergeCell ref="D50:F50"/>
    <mergeCell ref="K33:K35"/>
    <mergeCell ref="L33:L35"/>
    <mergeCell ref="J21:J23"/>
    <mergeCell ref="L21:L22"/>
    <mergeCell ref="J27:J29"/>
    <mergeCell ref="D37:G37"/>
    <mergeCell ref="D29:G29"/>
    <mergeCell ref="J30:J32"/>
    <mergeCell ref="J33:J35"/>
    <mergeCell ref="D9:I9"/>
    <mergeCell ref="J55:J56"/>
    <mergeCell ref="K55:M56"/>
    <mergeCell ref="J48:M49"/>
    <mergeCell ref="J50:J51"/>
    <mergeCell ref="L40:M41"/>
    <mergeCell ref="D17:G17"/>
    <mergeCell ref="D19:F19"/>
    <mergeCell ref="J24:J26"/>
    <mergeCell ref="L27:L28"/>
    <mergeCell ref="J60:M60"/>
    <mergeCell ref="J58:M58"/>
    <mergeCell ref="J62:M62"/>
    <mergeCell ref="J61:L61"/>
  </mergeCells>
  <hyperlinks>
    <hyperlink ref="J58:M58" r:id="rId1" display="http://www.city.sabae.fukui.jp/pageview.html?id=12220"/>
    <hyperlink ref="J62:M62" r:id="rId2" display="http://www.city.sabae.fukui.jp/pageview.html?id=8913"/>
    <hyperlink ref="J60:M60" r:id="rId3" display="http://www.city.sabae.fukui.jp/pageview.html?id=567"/>
  </hyperlinks>
  <printOptions/>
  <pageMargins left="0.5" right="0.32" top="0.71" bottom="1" header="0.512" footer="0.512"/>
  <pageSetup horizontalDpi="600" verticalDpi="600" orientation="portrait" paperSize="1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寝屋川民主商工会</dc:creator>
  <cp:keywords/>
  <dc:description/>
  <cp:lastModifiedBy>錦織　龍彦</cp:lastModifiedBy>
  <cp:lastPrinted>2012-04-07T00:38:28Z</cp:lastPrinted>
  <dcterms:created xsi:type="dcterms:W3CDTF">2011-06-02T12:55:27Z</dcterms:created>
  <dcterms:modified xsi:type="dcterms:W3CDTF">2013-04-12T03:06:32Z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